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s="1"/>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C256" i="37"/>
  <c r="D256" i="37"/>
  <c r="B257" i="37"/>
  <c r="G257" i="37" s="1"/>
  <c r="C257" i="37"/>
  <c r="D257" i="37"/>
  <c r="B258" i="37"/>
  <c r="B259" i="37"/>
  <c r="B260" i="37"/>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H639" i="37" s="1"/>
  <c r="D639" i="37"/>
  <c r="G639" i="37"/>
  <c r="B640" i="37"/>
  <c r="C640" i="37"/>
  <c r="D640" i="37"/>
  <c r="G640" i="37" s="1"/>
  <c r="B641" i="37"/>
  <c r="C641" i="37"/>
  <c r="D641" i="37"/>
  <c r="G641" i="37" s="1"/>
  <c r="B642" i="37"/>
  <c r="B643" i="37"/>
  <c r="G643" i="37" s="1"/>
  <c r="C643" i="37"/>
  <c r="D643" i="37"/>
  <c r="B644" i="37"/>
  <c r="C644" i="37"/>
  <c r="H644" i="37" s="1"/>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C666" i="37"/>
  <c r="D666" i="37"/>
  <c r="B667" i="37"/>
  <c r="G667" i="37" s="1"/>
  <c r="C667" i="37"/>
  <c r="D667" i="37"/>
  <c r="B668" i="37"/>
  <c r="G668" i="37" s="1"/>
  <c r="C668" i="37"/>
  <c r="D668" i="37"/>
  <c r="B669" i="37"/>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B686" i="37"/>
  <c r="G686" i="37" s="1"/>
  <c r="C686" i="37"/>
  <c r="D686" i="37"/>
  <c r="B687" i="37"/>
  <c r="G687" i="37" s="1"/>
  <c r="C687" i="37"/>
  <c r="D687" i="37"/>
  <c r="B688" i="37"/>
  <c r="G688" i="37" s="1"/>
  <c r="C688" i="37"/>
  <c r="D688" i="37"/>
  <c r="B689" i="37"/>
  <c r="C689" i="37"/>
  <c r="D689" i="37"/>
  <c r="B690" i="37"/>
  <c r="C690" i="37"/>
  <c r="D690" i="37"/>
  <c r="B691" i="37"/>
  <c r="G691" i="37" s="1"/>
  <c r="C691" i="37"/>
  <c r="D691" i="37"/>
  <c r="B692" i="37"/>
  <c r="C692" i="37"/>
  <c r="D692" i="37"/>
  <c r="B693" i="37"/>
  <c r="G693" i="37" s="1"/>
  <c r="C693" i="37"/>
  <c r="D693" i="37"/>
  <c r="B694" i="37"/>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G831" i="37" s="1"/>
  <c r="C831" i="37"/>
  <c r="D831" i="37"/>
  <c r="B832" i="37"/>
  <c r="G832" i="37" s="1"/>
  <c r="C832" i="37"/>
  <c r="D832" i="37"/>
  <c r="B833" i="37"/>
  <c r="G833" i="37" s="1"/>
  <c r="C833" i="37"/>
  <c r="D833" i="37"/>
  <c r="B834" i="37"/>
  <c r="G834" i="37" s="1"/>
  <c r="C834" i="37"/>
  <c r="D834" i="37"/>
  <c r="B835" i="37"/>
  <c r="G835" i="37" s="1"/>
  <c r="C835" i="37"/>
  <c r="D835" i="37"/>
  <c r="B836" i="37"/>
  <c r="G836" i="37" s="1"/>
  <c r="C836" i="37"/>
  <c r="D836" i="37"/>
  <c r="B837" i="37"/>
  <c r="G837" i="37" s="1"/>
  <c r="C837" i="37"/>
  <c r="D837" i="37"/>
  <c r="B838" i="37"/>
  <c r="G838" i="37" s="1"/>
  <c r="C838" i="37"/>
  <c r="D838" i="37"/>
  <c r="B839" i="37"/>
  <c r="G839" i="37" s="1"/>
  <c r="C839" i="37"/>
  <c r="D839" i="37"/>
  <c r="B840" i="37"/>
  <c r="G840" i="37" s="1"/>
  <c r="C840" i="37"/>
  <c r="D840" i="37"/>
  <c r="B841" i="37"/>
  <c r="G841" i="37" s="1"/>
  <c r="C841" i="37"/>
  <c r="D841" i="37"/>
  <c r="B842" i="37"/>
  <c r="G842" i="37" s="1"/>
  <c r="C842" i="37"/>
  <c r="D842" i="37"/>
  <c r="B843" i="37"/>
  <c r="G843" i="37" s="1"/>
  <c r="C843" i="37"/>
  <c r="D843" i="37"/>
  <c r="B844" i="37"/>
  <c r="G844" i="37" s="1"/>
  <c r="C844" i="37"/>
  <c r="D844" i="37"/>
  <c r="B845" i="37"/>
  <c r="G845" i="37" s="1"/>
  <c r="C845" i="37"/>
  <c r="D845" i="37"/>
  <c r="B846" i="37"/>
  <c r="G846" i="37" s="1"/>
  <c r="C846" i="37"/>
  <c r="D846" i="37"/>
  <c r="B847" i="37"/>
  <c r="G847" i="37" s="1"/>
  <c r="C847" i="37"/>
  <c r="D847" i="37"/>
  <c r="B848" i="37"/>
  <c r="G848" i="37" s="1"/>
  <c r="C848" i="37"/>
  <c r="D848" i="37"/>
  <c r="B849" i="37"/>
  <c r="G849" i="37" s="1"/>
  <c r="C849" i="37"/>
  <c r="D849" i="37"/>
  <c r="B850" i="37"/>
  <c r="G850" i="37" s="1"/>
  <c r="C850" i="37"/>
  <c r="D850" i="37"/>
  <c r="B851" i="37"/>
  <c r="G851" i="37" s="1"/>
  <c r="C851" i="37"/>
  <c r="D851" i="37"/>
  <c r="B852" i="37"/>
  <c r="G852" i="37" s="1"/>
  <c r="C852" i="37"/>
  <c r="D852" i="37"/>
  <c r="B853" i="37"/>
  <c r="G853" i="37" s="1"/>
  <c r="C853" i="37"/>
  <c r="D853" i="37"/>
  <c r="B854" i="37"/>
  <c r="G854" i="37" s="1"/>
  <c r="C854" i="37"/>
  <c r="D854" i="37"/>
  <c r="B855" i="37"/>
  <c r="G855" i="37" s="1"/>
  <c r="C855" i="37"/>
  <c r="D855" i="37"/>
  <c r="B856" i="37"/>
  <c r="G856" i="37" s="1"/>
  <c r="C856" i="37"/>
  <c r="D856" i="37"/>
  <c r="B857" i="37"/>
  <c r="G857" i="37" s="1"/>
  <c r="C857" i="37"/>
  <c r="D857" i="37"/>
  <c r="B858" i="37"/>
  <c r="G858" i="37" s="1"/>
  <c r="C858" i="37"/>
  <c r="D858" i="37"/>
  <c r="B859" i="37"/>
  <c r="G859" i="37" s="1"/>
  <c r="C859" i="37"/>
  <c r="D859" i="37"/>
  <c r="B860" i="37"/>
  <c r="G860" i="37" s="1"/>
  <c r="C860" i="37"/>
  <c r="D860" i="37"/>
  <c r="B861" i="37"/>
  <c r="G861" i="37" s="1"/>
  <c r="C861" i="37"/>
  <c r="D861" i="37"/>
  <c r="B862" i="37"/>
  <c r="G862" i="37" s="1"/>
  <c r="C862" i="37"/>
  <c r="D862" i="37"/>
  <c r="B863" i="37"/>
  <c r="G863" i="37" s="1"/>
  <c r="C863" i="37"/>
  <c r="D863" i="37"/>
  <c r="B864" i="37"/>
  <c r="G864" i="37" s="1"/>
  <c r="C864" i="37"/>
  <c r="D864" i="37"/>
  <c r="B865" i="37"/>
  <c r="G865" i="37" s="1"/>
  <c r="C865" i="37"/>
  <c r="D865" i="37"/>
  <c r="B866" i="37"/>
  <c r="G866" i="37" s="1"/>
  <c r="C866" i="37"/>
  <c r="D866" i="37"/>
  <c r="B867" i="37"/>
  <c r="G867" i="37" s="1"/>
  <c r="C867" i="37"/>
  <c r="D867" i="37"/>
  <c r="B868" i="37"/>
  <c r="G868" i="37" s="1"/>
  <c r="C868" i="37"/>
  <c r="D868" i="37"/>
  <c r="B869" i="37"/>
  <c r="G869" i="37" s="1"/>
  <c r="C869" i="37"/>
  <c r="D869" i="37"/>
  <c r="B870" i="37"/>
  <c r="G870" i="37" s="1"/>
  <c r="C870" i="37"/>
  <c r="D870" i="37"/>
  <c r="B871" i="37"/>
  <c r="G871" i="37" s="1"/>
  <c r="C871" i="37"/>
  <c r="D871" i="37"/>
  <c r="B872" i="37"/>
  <c r="G872" i="37" s="1"/>
  <c r="C872" i="37"/>
  <c r="D872" i="37"/>
  <c r="B873" i="37"/>
  <c r="G873" i="37" s="1"/>
  <c r="C873" i="37"/>
  <c r="D873" i="37"/>
  <c r="B874" i="37"/>
  <c r="G874" i="37" s="1"/>
  <c r="C874" i="37"/>
  <c r="D874" i="37"/>
  <c r="B875" i="37"/>
  <c r="G875" i="37" s="1"/>
  <c r="C875" i="37"/>
  <c r="D875" i="37"/>
  <c r="B876" i="37"/>
  <c r="G876" i="37" s="1"/>
  <c r="C876" i="37"/>
  <c r="D876" i="37"/>
  <c r="B877" i="37"/>
  <c r="G877" i="37" s="1"/>
  <c r="C877" i="37"/>
  <c r="D877" i="37"/>
  <c r="B878" i="37"/>
  <c r="G878" i="37" s="1"/>
  <c r="C878" i="37"/>
  <c r="D878" i="37"/>
  <c r="B879" i="37"/>
  <c r="G879" i="37" s="1"/>
  <c r="C879" i="37"/>
  <c r="D879" i="37"/>
  <c r="B880" i="37"/>
  <c r="G880" i="37" s="1"/>
  <c r="C880" i="37"/>
  <c r="D880" i="37"/>
  <c r="B881" i="37"/>
  <c r="G881" i="37" s="1"/>
  <c r="C881" i="37"/>
  <c r="D881" i="37"/>
  <c r="B882" i="37"/>
  <c r="G882" i="37" s="1"/>
  <c r="C882" i="37"/>
  <c r="D882" i="37"/>
  <c r="B883" i="37"/>
  <c r="G883" i="37" s="1"/>
  <c r="C883" i="37"/>
  <c r="D883" i="37"/>
  <c r="B884" i="37"/>
  <c r="G884" i="37" s="1"/>
  <c r="C884" i="37"/>
  <c r="D884" i="37"/>
  <c r="B885" i="37"/>
  <c r="G885" i="37" s="1"/>
  <c r="C885" i="37"/>
  <c r="D885" i="37"/>
  <c r="B886" i="37"/>
  <c r="G886" i="37" s="1"/>
  <c r="C886" i="37"/>
  <c r="D886" i="37"/>
  <c r="B887" i="37"/>
  <c r="G887" i="37" s="1"/>
  <c r="C887" i="37"/>
  <c r="D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H980" i="37" s="1"/>
  <c r="D980" i="37"/>
  <c r="B981" i="37"/>
  <c r="C981" i="37"/>
  <c r="D981" i="37"/>
  <c r="B982" i="37"/>
  <c r="C982" i="37"/>
  <c r="D982" i="37"/>
  <c r="B983" i="37"/>
  <c r="B984" i="37"/>
  <c r="B985" i="37"/>
  <c r="C985" i="37"/>
  <c r="D985" i="37"/>
  <c r="B986" i="37"/>
  <c r="C986" i="37"/>
  <c r="D986" i="37"/>
  <c r="B987" i="37"/>
  <c r="C987" i="37"/>
  <c r="D987" i="37"/>
  <c r="B988" i="37"/>
  <c r="C988" i="37"/>
  <c r="H988" i="37" s="1"/>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H1203" i="37" s="1"/>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s="1"/>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1" i="37"/>
  <c r="H1489"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5" i="37"/>
  <c r="H1213" i="37"/>
  <c r="H1211" i="37"/>
  <c r="H1210"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5" i="37"/>
  <c r="H1024" i="37"/>
  <c r="H1022" i="37"/>
  <c r="H1021" i="37"/>
  <c r="H1020" i="37"/>
  <c r="H1019" i="37"/>
  <c r="H1018" i="37"/>
  <c r="H1017" i="37"/>
  <c r="H1015" i="37"/>
  <c r="H1014" i="37"/>
  <c r="H1013" i="37"/>
  <c r="H1010" i="37"/>
  <c r="H1009" i="37"/>
  <c r="H1008" i="37"/>
  <c r="H1007" i="37"/>
  <c r="H1005" i="37"/>
  <c r="H1004" i="37"/>
  <c r="H1003" i="37"/>
  <c r="H1002" i="37"/>
  <c r="H1001" i="37"/>
  <c r="H999" i="37"/>
  <c r="H998" i="37"/>
  <c r="H997" i="37"/>
  <c r="H995" i="37"/>
  <c r="H994" i="37"/>
  <c r="H993" i="37"/>
  <c r="H991" i="37"/>
  <c r="H989" i="37"/>
  <c r="H987" i="37"/>
  <c r="H986" i="37"/>
  <c r="H985"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E34" i="3" s="1"/>
  <c r="B34" i="3" s="1"/>
  <c r="G35" i="3"/>
  <c r="H35" i="3"/>
  <c r="G36" i="3"/>
  <c r="H36" i="3"/>
  <c r="G37" i="3"/>
  <c r="H37" i="3"/>
  <c r="E37" i="3"/>
  <c r="B37" i="3" s="1"/>
  <c r="G38" i="3"/>
  <c r="H38" i="3"/>
  <c r="E38" i="3" s="1"/>
  <c r="B38" i="3" s="1"/>
  <c r="G39" i="3"/>
  <c r="H39" i="3"/>
  <c r="G40" i="3"/>
  <c r="H40" i="3"/>
  <c r="G41" i="3"/>
  <c r="H41" i="3"/>
  <c r="E41" i="3" s="1"/>
  <c r="B41" i="3" s="1"/>
  <c r="G42" i="3"/>
  <c r="H42" i="3"/>
  <c r="E42" i="3" s="1"/>
  <c r="B42" i="3" s="1"/>
  <c r="G43" i="3"/>
  <c r="E43" i="3" s="1"/>
  <c r="H43" i="3"/>
  <c r="G44" i="3"/>
  <c r="H44" i="3"/>
  <c r="G45" i="3"/>
  <c r="H45" i="3"/>
  <c r="E45" i="3" s="1"/>
  <c r="B45" i="3" s="1"/>
  <c r="G46" i="3"/>
  <c r="H46" i="3"/>
  <c r="E46" i="3" s="1"/>
  <c r="B46" i="3" s="1"/>
  <c r="G47" i="3"/>
  <c r="E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6" i="3"/>
  <c r="E166" i="3" s="1"/>
  <c r="B166" i="3" s="1"/>
  <c r="G212" i="3"/>
  <c r="H212" i="3"/>
  <c r="H260" i="3"/>
  <c r="G263" i="3"/>
  <c r="H263" i="3"/>
  <c r="G264" i="3"/>
  <c r="H264" i="3"/>
  <c r="E264" i="3" s="1"/>
  <c r="B264" i="3" s="1"/>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c r="B204" i="3" s="1"/>
  <c r="L203" i="3"/>
  <c r="M203" i="3"/>
  <c r="L202" i="3"/>
  <c r="M202" i="3"/>
  <c r="L201" i="3"/>
  <c r="M201" i="3"/>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7" i="3"/>
  <c r="B43"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04" i="1"/>
  <c r="C194"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H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1214" i="37" l="1"/>
  <c r="H1216" i="37"/>
  <c r="E235" i="27"/>
  <c r="D1200" i="37" s="1"/>
  <c r="G1198" i="37"/>
  <c r="E285" i="3"/>
  <c r="B285" i="3" s="1"/>
  <c r="G1129" i="37"/>
  <c r="H1026" i="37"/>
  <c r="H1011" i="37"/>
  <c r="E263" i="3"/>
  <c r="B263" i="3" s="1"/>
  <c r="H1209" i="37"/>
  <c r="G1399" i="37"/>
  <c r="H1493" i="37"/>
  <c r="G1491" i="37"/>
  <c r="G1476" i="37"/>
  <c r="F247" i="27"/>
  <c r="G1209" i="37"/>
  <c r="F236" i="27"/>
  <c r="F231" i="27"/>
  <c r="D75" i="27"/>
  <c r="C1040" i="37" s="1"/>
  <c r="F76" i="27"/>
  <c r="F58" i="27"/>
  <c r="D18" i="27"/>
  <c r="C983" i="37" s="1"/>
  <c r="G784" i="37"/>
  <c r="G694" i="37"/>
  <c r="G692" i="37"/>
  <c r="G690" i="37"/>
  <c r="G689" i="37"/>
  <c r="G669" i="37"/>
  <c r="G666" i="37"/>
  <c r="G665" i="37"/>
  <c r="G646" i="37"/>
  <c r="F386" i="1"/>
  <c r="G256" i="37"/>
  <c r="F185" i="1"/>
  <c r="H156" i="37"/>
  <c r="F135" i="1"/>
  <c r="E39" i="3"/>
  <c r="B39" i="3" s="1"/>
  <c r="H76" i="37"/>
  <c r="E35" i="3"/>
  <c r="B35" i="3" s="1"/>
  <c r="E31" i="3"/>
  <c r="B31" i="3" s="1"/>
  <c r="G685" i="37"/>
  <c r="G659" i="37"/>
  <c r="G644" i="37"/>
  <c r="G367" i="37"/>
  <c r="G260" i="37"/>
  <c r="F177" i="1"/>
  <c r="F167" i="1"/>
  <c r="D160" i="1"/>
  <c r="F161" i="1"/>
  <c r="E5" i="3"/>
  <c r="B5" i="3" s="1"/>
  <c r="F201" i="3"/>
  <c r="B201" i="3" s="1"/>
  <c r="G260" i="3"/>
  <c r="E260" i="3" s="1"/>
  <c r="B260" i="3" s="1"/>
  <c r="G164" i="3"/>
  <c r="E164" i="3" s="1"/>
  <c r="B164" i="3" s="1"/>
  <c r="G162" i="3"/>
  <c r="E162" i="3" s="1"/>
  <c r="B162" i="3" s="1"/>
  <c r="E30" i="3"/>
  <c r="B30" i="3" s="1"/>
  <c r="L296" i="3"/>
  <c r="F296" i="3" s="1"/>
  <c r="F292" i="3" s="1"/>
  <c r="I1439" i="37"/>
  <c r="I1437" i="37"/>
  <c r="I1435" i="37"/>
  <c r="F65" i="1"/>
  <c r="F71"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H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32" i="37"/>
  <c r="G1030" i="37"/>
  <c r="G1028" i="37"/>
  <c r="G1010" i="37"/>
  <c r="G1008" i="37"/>
  <c r="G989" i="37"/>
  <c r="G987" i="37"/>
  <c r="G985" i="37"/>
  <c r="G981" i="37"/>
  <c r="G223" i="37"/>
  <c r="H1295" i="37"/>
  <c r="G1557" i="37"/>
  <c r="G1497" i="37"/>
  <c r="I1431" i="37"/>
  <c r="I1429" i="37"/>
  <c r="I1427" i="37"/>
  <c r="G1389" i="37"/>
  <c r="G1362" i="37"/>
  <c r="G1360" i="37"/>
  <c r="G1358" i="37"/>
  <c r="G1334" i="37"/>
  <c r="G1330" i="37"/>
  <c r="G1328" i="37"/>
  <c r="G1326" i="37"/>
  <c r="G1315" i="37"/>
  <c r="G1313" i="37"/>
  <c r="G1311" i="37"/>
  <c r="G1294" i="37"/>
  <c r="G1290" i="37"/>
  <c r="G1033" i="37"/>
  <c r="G1031" i="37"/>
  <c r="G1029" i="37"/>
  <c r="G1011" i="37"/>
  <c r="G1009" i="37"/>
  <c r="G1007" i="37"/>
  <c r="G988" i="37"/>
  <c r="G986" i="37"/>
  <c r="G982" i="37"/>
  <c r="G980"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1055"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H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84" i="27" l="1"/>
  <c r="F18" i="27"/>
  <c r="G137" i="37"/>
  <c r="F204" i="1"/>
  <c r="F160" i="1"/>
  <c r="F147" i="1"/>
  <c r="F116" i="1"/>
  <c r="F85" i="1"/>
  <c r="G24" i="3"/>
  <c r="E24" i="3" s="1"/>
  <c r="B24" i="3" s="1"/>
  <c r="C150" i="37"/>
  <c r="E163" i="3"/>
  <c r="B163" i="3" s="1"/>
  <c r="H1104" i="37"/>
  <c r="D1287" i="37"/>
  <c r="K47" i="42"/>
  <c r="C124" i="37"/>
  <c r="F134" i="1"/>
  <c r="I1448" i="37"/>
  <c r="I1451" i="37"/>
  <c r="I1455" i="37"/>
  <c r="I1461" i="37"/>
  <c r="I1464" i="37"/>
  <c r="G1049" i="37"/>
  <c r="H635" i="37"/>
  <c r="C1317" i="37"/>
  <c r="F42" i="36"/>
  <c r="C1371" i="37"/>
  <c r="F96" i="36"/>
  <c r="C213" i="37"/>
  <c r="H213" i="37" s="1"/>
  <c r="F223" i="1"/>
  <c r="C291" i="37"/>
  <c r="F302"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H1168" i="37"/>
  <c r="E74" i="27"/>
  <c r="G616" i="37"/>
  <c r="H616" i="37"/>
  <c r="H150" i="37" l="1"/>
  <c r="G1371" i="37"/>
  <c r="H1371" i="37"/>
  <c r="H1317" i="37"/>
  <c r="G1317" i="37"/>
  <c r="G295" i="3"/>
  <c r="E295" i="3" s="1"/>
  <c r="B295" i="3" s="1"/>
  <c r="G1116" i="37"/>
  <c r="H124" i="37"/>
  <c r="G124"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1423"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<sst xmlns="http://schemas.openxmlformats.org/spreadsheetml/2006/main" count="4758" uniqueCount="4302">
  <si>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</si>
  <si>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</si>
  <si>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</si>
  <si>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</si>
  <si>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</si>
  <si>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</si>
  <si>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</si>
  <si>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</si>
  <si>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</si>
  <si>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</si>
  <si>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</si>
  <si>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</si>
  <si>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</si>
  <si>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</si>
  <si>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</si>
  <si>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</si>
  <si>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</si>
  <si>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</si>
  <si>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</si>
  <si>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</si>
  <si>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</si>
  <si>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</si>
  <si>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</si>
  <si>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</si>
  <si>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</si>
  <si>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</si>
  <si>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</si>
  <si>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</si>
  <si>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</si>
  <si>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</si>
  <si>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</si>
  <si>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</si>
  <si>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</si>
  <si>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</si>
  <si>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</si>
  <si>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</si>
  <si>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</si>
  <si>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</si>
  <si>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</si>
  <si>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</si>
  <si>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</si>
  <si>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</si>
  <si>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</si>
  <si>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</si>
  <si>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</si>
  <si>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</si>
  <si>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</si>
  <si>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</si>
  <si>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</si>
  <si>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</si>
  <si>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</si>
  <si>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</si>
  <si>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</si>
  <si>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</si>
  <si>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</si>
  <si>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</si>
  <si>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</si>
  <si>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</si>
  <si>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</si>
  <si>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</si>
  <si>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</si>
  <si>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</si>
  <si>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</si>
  <si>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</si>
  <si>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</si>
  <si>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</si>
  <si>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</si>
  <si>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</si>
  <si>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</si>
  <si>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</si>
  <si>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</si>
  <si>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</si>
  <si>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</si>
  <si>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</si>
  <si>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</si>
  <si>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</si>
  <si>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</si>
  <si>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</si>
  <si>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</si>
  <si>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</si>
  <si>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</si>
  <si>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</si>
  <si>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</si>
  <si>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</si>
  <si>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</si>
  <si>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</si>
  <si>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</si>
  <si>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</si>
  <si>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</si>
  <si>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</si>
  <si>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</si>
  <si>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</si>
  <si>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</si>
  <si>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</si>
  <si>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</si>
  <si>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</si>
  <si>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</si>
  <si>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</si>
  <si>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</si>
  <si>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</si>
  <si>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</si>
  <si>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</si>
  <si>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</si>
  <si>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</si>
  <si>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</si>
  <si>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</si>
  <si>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</si>
  <si>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</si>
  <si>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</si>
  <si>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</si>
  <si>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</si>
  <si>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</si>
  <si>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</si>
  <si>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</si>
  <si>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</si>
  <si>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</si>
  <si>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</si>
  <si>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</si>
  <si>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</si>
  <si>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</si>
  <si>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</si>
  <si>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</si>
  <si>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</si>
  <si>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</si>
  <si>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</si>
  <si>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</si>
  <si>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</si>
  <si>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</si>
  <si>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</si>
  <si>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</si>
  <si>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</si>
  <si>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</si>
  <si>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</si>
  <si>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</si>
  <si>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</si>
  <si>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</si>
  <si>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</si>
  <si>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</si>
  <si>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</si>
  <si>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</si>
  <si>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</si>
  <si>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</si>
  <si>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</si>
  <si>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</si>
  <si>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</si>
  <si>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</si>
  <si>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</si>
  <si>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</si>
  <si>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</si>
  <si>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</si>
  <si>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</si>
  <si>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</si>
  <si>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</si>
  <si>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</si>
  <si>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</si>
  <si>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</si>
  <si>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</si>
  <si>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</si>
  <si>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</si>
  <si>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</si>
  <si>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</si>
  <si>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</si>
  <si>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</si>
  <si>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</si>
  <si>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</si>
  <si>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</si>
  <si>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</si>
  <si>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</si>
  <si>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</si>
  <si>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</si>
  <si>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</si>
  <si>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</si>
  <si>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</si>
  <si>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</si>
  <si>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</si>
  <si>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</si>
  <si>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</si>
  <si>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</si>
  <si>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</si>
  <si>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</si>
  <si>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</si>
  <si>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</si>
  <si>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</si>
  <si>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</si>
  <si>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</si>
  <si>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</si>
  <si>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</si>
  <si>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</si>
  <si>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</si>
  <si>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</si>
  <si>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</si>
  <si>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</si>
  <si>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</si>
  <si>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</si>
  <si>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</si>
  <si>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</si>
  <si>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</si>
  <si>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</si>
  <si>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</si>
  <si>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</si>
  <si>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</si>
  <si>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</si>
  <si>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</si>
  <si>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</si>
  <si>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</si>
  <si>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</si>
  <si>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</si>
  <si>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</si>
  <si>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</si>
  <si>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</si>
  <si>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</si>
  <si>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</si>
  <si>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</si>
  <si>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</si>
  <si>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</si>
  <si>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</si>
  <si>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</si>
  <si>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</si>
  <si>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</si>
  <si>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</si>
  <si>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</si>
  <si>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</si>
  <si>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</si>
  <si>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</si>
  <si>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</si>
  <si>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</si>
  <si>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</si>
  <si>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</si>
  <si>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</si>
  <si>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</si>
  <si>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</si>
  <si>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</si>
  <si>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</si>
  <si>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</si>
  <si>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</si>
  <si>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</si>
  <si>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</si>
  <si>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</si>
  <si>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</si>
  <si>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</si>
  <si>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</si>
  <si>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</si>
  <si>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</si>
  <si>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</si>
  <si>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</si>
  <si>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</si>
  <si>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</si>
  <si>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</si>
  <si>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</si>
  <si>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</si>
  <si>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</si>
  <si>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</si>
  <si>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</si>
  <si>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</si>
  <si>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</si>
  <si>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</si>
  <si>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</si>
  <si>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</si>
  <si>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</si>
  <si>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</si>
  <si>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</si>
  <si>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</si>
  <si>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</si>
  <si>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</si>
  <si>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</si>
  <si>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</si>
  <si>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</si>
  <si>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</si>
  <si>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</si>
  <si>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</si>
  <si>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</si>
  <si>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</si>
  <si>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</si>
  <si>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</si>
  <si>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</si>
  <si>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</si>
  <si>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</si>
  <si>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</si>
  <si>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</si>
  <si>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</si>
  <si>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</si>
  <si>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</si>
  <si>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</si>
  <si>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</si>
  <si>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</si>
  <si>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</si>
  <si>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</si>
  <si>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</si>
  <si>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</si>
  <si>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</si>
  <si>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</si>
  <si>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</si>
  <si>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</si>
  <si>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</si>
  <si>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</si>
  <si>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</si>
  <si>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</si>
  <si>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</si>
  <si>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</si>
  <si>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</si>
  <si>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</si>
  <si>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</si>
  <si>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</si>
  <si>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</si>
  <si>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</si>
  <si>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</si>
  <si>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</si>
  <si>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</si>
  <si>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</si>
  <si>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</si>
  <si>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</si>
  <si>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</si>
  <si>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</si>
  <si>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</si>
  <si>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</si>
  <si>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</si>
  <si>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</si>
  <si>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</si>
  <si>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</si>
  <si>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</si>
  <si>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</si>
  <si>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</si>
  <si>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</si>
  <si>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</si>
  <si>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</si>
  <si>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</si>
  <si>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</si>
  <si>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</si>
  <si>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</si>
  <si>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</si>
  <si>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</si>
  <si>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</si>
  <si>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</si>
  <si>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</si>
  <si>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</si>
  <si>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</si>
  <si>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</si>
  <si>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</si>
  <si>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</si>
  <si>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</si>
  <si>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</si>
  <si>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</si>
  <si>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</si>
  <si>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</si>
  <si>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</si>
  <si>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</si>
  <si>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</si>
  <si>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</si>
  <si>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</si>
  <si>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</si>
  <si>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</si>
  <si>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</si>
  <si>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</si>
  <si>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</si>
  <si>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</si>
  <si>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</si>
  <si>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</si>
  <si>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</si>
  <si>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</si>
  <si>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</si>
  <si>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</si>
  <si>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</si>
  <si>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</si>
  <si>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</si>
  <si>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</si>
  <si>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</si>
  <si>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</si>
  <si>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</si>
  <si>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</si>
  <si>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</si>
  <si>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</si>
  <si>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</si>
  <si>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</si>
  <si>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</si>
  <si>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</si>
  <si>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</si>
  <si>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</si>
  <si>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</si>
  <si>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</si>
  <si>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</si>
  <si>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</si>
  <si>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</si>
  <si>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</si>
  <si>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</si>
  <si>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</si>
  <si>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</si>
  <si>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</si>
  <si>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</si>
  <si>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</si>
  <si>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</si>
  <si>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</si>
  <si>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</si>
  <si>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</si>
  <si>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</si>
  <si>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</si>
  <si>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</si>
  <si>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</si>
  <si>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</si>
  <si>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</si>
  <si>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</si>
  <si>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</si>
  <si>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</si>
  <si>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</si>
  <si>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</si>
  <si>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</si>
  <si>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</si>
  <si>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</si>
  <si>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</si>
  <si>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</si>
  <si>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</si>
  <si>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</si>
  <si>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</si>
  <si>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</si>
  <si>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</si>
  <si>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</si>
  <si>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</si>
  <si>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</si>
  <si>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</si>
  <si>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</si>
  <si>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</si>
  <si>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</si>
  <si>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</si>
  <si>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</si>
  <si>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</si>
  <si>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</si>
  <si>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</si>
  <si>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</si>
  <si>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</si>
  <si>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</si>
  <si>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</si>
  <si>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</si>
  <si>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</si>
  <si>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</si>
  <si>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</si>
  <si>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</si>
  <si>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</si>
  <si>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</si>
  <si>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</si>
  <si>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</si>
  <si>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</si>
  <si>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</si>
  <si>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</si>
  <si>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</si>
  <si>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</si>
  <si>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</si>
  <si>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</si>
  <si>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</si>
  <si>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</si>
  <si>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</si>
  <si>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</si>
  <si>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</si>
  <si>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</si>
  <si>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</si>
  <si>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</si>
  <si>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</si>
  <si>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</si>
  <si>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</si>
  <si>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</si>
  <si>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</si>
  <si>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</si>
  <si>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</si>
  <si>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</si>
  <si>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</si>
  <si>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</si>
  <si>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</si>
  <si>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</si>
  <si>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</si>
  <si>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</si>
  <si>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</si>
  <si>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</si>
  <si>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</si>
  <si>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</si>
  <si>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</si>
  <si>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</si>
  <si>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</si>
  <si>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</si>
  <si>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</si>
  <si>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</si>
  <si>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</si>
  <si>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</si>
  <si>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</si>
  <si>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</si>
  <si>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</si>
  <si>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</si>
  <si>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</si>
  <si>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</si>
  <si>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</si>
  <si>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</si>
  <si>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</si>
  <si>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</si>
  <si>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</si>
  <si>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</si>
  <si>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</si>
  <si>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</si>
  <si>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</si>
  <si>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</si>
  <si>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</si>
  <si>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</si>
  <si>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</si>
  <si>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</si>
  <si>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</si>
  <si>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</si>
  <si>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</si>
  <si>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</si>
  <si>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</si>
  <si>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</si>
  <si>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</si>
  <si>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</si>
  <si>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</si>
  <si>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</si>
  <si>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</si>
  <si>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</si>
  <si>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</si>
  <si>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</si>
  <si>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</si>
  <si>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</si>
  <si>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</si>
  <si>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</si>
  <si>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</si>
  <si>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</si>
  <si>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</si>
  <si>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</si>
  <si>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</si>
  <si>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</si>
  <si>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</si>
  <si>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</si>
  <si>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</si>
  <si>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</si>
  <si>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</si>
  <si>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</si>
  <si>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</si>
  <si>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</si>
  <si>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</si>
  <si>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</si>
  <si>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</si>
  <si>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</si>
  <si>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</si>
  <si>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</si>
  <si>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</si>
  <si>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</si>
  <si>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</si>
  <si>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</si>
  <si>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</si>
  <si>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</si>
  <si>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</si>
  <si>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</si>
  <si>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</si>
  <si>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</si>
  <si>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</si>
  <si>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</si>
  <si>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</si>
  <si>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</si>
  <si>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</si>
  <si>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</si>
  <si>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</si>
  <si>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</si>
  <si>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</si>
  <si>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</si>
  <si>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</si>
  <si>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</si>
  <si>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</si>
  <si>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</si>
  <si>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</si>
  <si>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</si>
  <si>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</si>
  <si>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</si>
  <si>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</si>
  <si>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</si>
  <si>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</si>
  <si>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</si>
  <si>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</si>
  <si>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</si>
  <si>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</si>
  <si>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</si>
  <si>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</si>
  <si>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</si>
  <si>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</si>
  <si>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</si>
  <si>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</si>
  <si>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</si>
  <si>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</si>
  <si>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</si>
  <si>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</si>
  <si>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</si>
  <si>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</si>
  <si>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</si>
  <si>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</si>
  <si>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</si>
  <si>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</si>
  <si>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</si>
  <si>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</si>
  <si>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</si>
  <si>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</si>
  <si>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</si>
  <si>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</si>
  <si>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</si>
  <si>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</si>
  <si>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</si>
  <si>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</si>
  <si>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</si>
  <si>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</si>
  <si>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</si>
  <si>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</si>
  <si>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</si>
  <si>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</si>
  <si>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</si>
  <si>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</si>
  <si>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</si>
  <si>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</si>
  <si>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</si>
  <si>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</si>
  <si>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</si>
  <si>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</si>
  <si>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</si>
  <si>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</si>
  <si>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</si>
  <si>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</si>
  <si>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</si>
  <si>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</si>
  <si>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</si>
  <si>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</si>
  <si>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</si>
  <si>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</si>
  <si>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</si>
  <si>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</si>
  <si>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</si>
  <si>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</si>
  <si>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</si>
  <si>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</si>
  <si>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</si>
  <si>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</si>
  <si>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</si>
  <si>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</si>
  <si>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</si>
  <si>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</si>
  <si>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</si>
  <si>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</si>
  <si>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</si>
  <si>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</si>
  <si>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</si>
  <si>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</si>
  <si>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</si>
  <si>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</si>
  <si>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</si>
  <si>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</si>
  <si>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</si>
  <si>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</si>
  <si>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</si>
  <si>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</si>
  <si>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</si>
  <si>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</si>
  <si>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</si>
  <si>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</si>
  <si>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</si>
  <si>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</si>
  <si>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</si>
  <si>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</si>
  <si>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</si>
  <si>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</si>
  <si>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</si>
  <si>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</si>
  <si>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</si>
  <si>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</si>
  <si>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</si>
  <si>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</si>
  <si>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</si>
  <si>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</si>
  <si>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</si>
  <si>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</si>
  <si>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</si>
  <si>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</si>
  <si>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</si>
  <si>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</si>
  <si>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</si>
  <si>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</si>
  <si>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</si>
  <si>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</si>
  <si>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</si>
  <si>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</si>
  <si>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</si>
  <si>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</si>
  <si>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</si>
  <si>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</si>
  <si>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</si>
  <si>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</si>
  <si>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</si>
  <si>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</si>
  <si>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</si>
  <si>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</si>
  <si>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</si>
  <si>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</si>
  <si>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</si>
  <si>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</si>
  <si>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</si>
  <si>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</si>
  <si>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</si>
  <si>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</si>
  <si>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</si>
  <si>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</si>
  <si>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</si>
  <si>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</si>
  <si>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</si>
  <si>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</si>
  <si>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</si>
  <si>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</si>
  <si>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</si>
  <si>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</si>
  <si>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</si>
  <si>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</si>
  <si>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</si>
  <si>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</si>
  <si>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</si>
  <si>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</si>
  <si>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</si>
  <si>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</si>
  <si>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</si>
  <si>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</si>
  <si>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</si>
  <si>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</si>
  <si>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</si>
  <si>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</si>
  <si>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</si>
  <si>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</si>
  <si>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</si>
  <si>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</si>
  <si>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</si>
  <si>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</si>
  <si>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</si>
  <si>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</si>
  <si>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</si>
  <si>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</si>
  <si>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</si>
  <si>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</si>
  <si>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</si>
  <si>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</si>
  <si>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</si>
  <si>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</si>
  <si>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</si>
  <si>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</si>
  <si>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</si>
  <si>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</si>
  <si>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</si>
  <si>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</si>
  <si>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</si>
  <si>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</si>
  <si>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</si>
  <si>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</si>
  <si>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</si>
  <si>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</si>
  <si>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</si>
  <si>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</si>
  <si>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</si>
  <si>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</si>
  <si>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</si>
  <si>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</si>
  <si>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</si>
  <si>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</si>
  <si>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</si>
  <si>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</si>
  <si>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</si>
  <si>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</si>
  <si>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</si>
  <si>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</si>
  <si>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</si>
  <si>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</si>
  <si>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</si>
  <si>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</si>
  <si>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</si>
  <si>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</si>
  <si>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</si>
  <si>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</si>
  <si>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</si>
  <si>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</si>
  <si>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</si>
  <si>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</si>
  <si>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</si>
  <si>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</si>
  <si>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</si>
  <si>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</si>
  <si>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</si>
  <si>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</si>
  <si>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</si>
  <si>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</si>
  <si>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</si>
  <si>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</si>
  <si>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</si>
  <si>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</si>
  <si>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</si>
  <si>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</si>
  <si>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</si>
  <si>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</si>
  <si>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</si>
  <si>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</si>
  <si>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</si>
  <si>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</si>
  <si>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</si>
  <si>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</si>
  <si>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</si>
  <si>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</si>
  <si>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</si>
  <si>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</si>
  <si>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</si>
  <si>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</si>
  <si>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</si>
  <si>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</si>
  <si>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</si>
  <si>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</si>
  <si>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</si>
  <si>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</si>
  <si>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</si>
  <si>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</si>
  <si>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</si>
  <si>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</si>
  <si>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</si>
  <si>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</si>
  <si>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</si>
  <si>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</si>
  <si>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</si>
  <si>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</si>
  <si>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</si>
  <si>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</si>
  <si>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</si>
  <si>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</si>
  <si>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</si>
  <si>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</si>
  <si>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</si>
  <si>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</si>
  <si>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</si>
  <si>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</si>
  <si>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</si>
  <si>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</si>
  <si>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</si>
  <si>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</si>
  <si>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</si>
  <si>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</si>
  <si>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</si>
  <si>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</si>
  <si>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</si>
  <si>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</si>
  <si>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</si>
  <si>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</si>
  <si>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</si>
  <si>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</si>
  <si>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</si>
  <si>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</si>
  <si>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</si>
  <si>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</si>
  <si>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</si>
  <si>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</si>
  <si>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</si>
  <si>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</si>
  <si>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</si>
  <si>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</si>
  <si>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</si>
  <si>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</si>
  <si>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</si>
  <si>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</si>
  <si>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</si>
  <si>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</si>
  <si>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</si>
  <si>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</si>
  <si>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</si>
  <si>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</si>
  <si>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</si>
  <si>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</si>
  <si>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</si>
  <si>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</si>
  <si>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</si>
  <si>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</si>
  <si>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</si>
  <si>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</si>
  <si>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</si>
  <si>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</si>
  <si>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</si>
  <si>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</si>
  <si>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</si>
  <si>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</si>
  <si>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</si>
  <si>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</si>
  <si>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</si>
  <si>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</si>
  <si>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</si>
  <si>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</si>
  <si>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</si>
  <si>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</si>
  <si>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</si>
  <si>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</si>
  <si>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</si>
  <si>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</si>
  <si>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</si>
  <si>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</si>
  <si>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</si>
  <si>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</si>
  <si>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</si>
  <si>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</si>
  <si>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</si>
  <si>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</si>
  <si>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</si>
  <si>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</si>
  <si>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</si>
  <si>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</si>
  <si>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</si>
  <si>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</si>
  <si>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</si>
  <si>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</si>
  <si>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</si>
  <si>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</si>
  <si>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</si>
  <si>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</si>
  <si>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</si>
  <si>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</si>
  <si>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</si>
  <si>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</si>
  <si>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</si>
  <si>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</si>
  <si>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</si>
  <si>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</si>
  <si>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</si>
  <si>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</si>
  <si>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</si>
  <si>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</si>
  <si>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</si>
  <si>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</si>
  <si>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</si>
  <si>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</si>
  <si>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</si>
  <si>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</si>
  <si>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</si>
  <si>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</si>
  <si>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</si>
  <si>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</si>
  <si>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</si>
  <si>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</si>
  <si>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</si>
  <si>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</si>
  <si>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</si>
  <si>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</si>
  <si>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</si>
  <si>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</si>
  <si>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</si>
  <si>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</si>
  <si>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</si>
  <si>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</si>
  <si>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</si>
  <si>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</si>
  <si>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</si>
  <si>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</si>
  <si>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</si>
  <si>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</si>
  <si>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</si>
  <si>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</si>
  <si>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</si>
  <si>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</si>
  <si>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</si>
  <si>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</si>
  <si>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</si>
  <si>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</si>
  <si>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</si>
  <si>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</si>
  <si>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</si>
  <si>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</si>
  <si>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</si>
  <si>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</si>
  <si>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</si>
  <si>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</si>
  <si>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</si>
  <si>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</si>
  <si>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</si>
  <si>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</si>
  <si>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</si>
  <si>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</si>
  <si>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</si>
  <si>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</si>
  <si>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</si>
  <si>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</si>
  <si>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</si>
  <si>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</si>
  <si>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</si>
  <si>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</si>
  <si>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</si>
  <si>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</si>
  <si>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</si>
  <si>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</si>
  <si>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</si>
  <si>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</si>
  <si>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</si>
  <si>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</si>
  <si>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</si>
  <si>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</si>
  <si>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</si>
  <si>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</si>
  <si>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</si>
  <si>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</si>
  <si>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</si>
  <si>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</si>
  <si>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</si>
  <si>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</si>
  <si>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</si>
  <si>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</si>
  <si>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</si>
  <si>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</si>
  <si>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</si>
  <si>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</si>
  <si>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</si>
  <si>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</si>
  <si>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</si>
  <si>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</si>
  <si>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</si>
  <si>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</si>
  <si>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</si>
  <si>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</si>
  <si>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</si>
  <si>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</si>
  <si>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</si>
  <si>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</si>
  <si>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</si>
  <si>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</si>
  <si>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</si>
  <si>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</si>
  <si>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</si>
  <si>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</si>
  <si>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</si>
  <si>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</si>
  <si>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</si>
  <si>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</si>
  <si>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</si>
  <si>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</si>
  <si>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</si>
  <si>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</si>
  <si>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</si>
  <si>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</si>
  <si>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</si>
  <si>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</si>
  <si>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</si>
  <si>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</si>
  <si>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</si>
  <si>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</si>
  <si>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</si>
  <si>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</si>
  <si>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</si>
  <si>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</si>
  <si>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</si>
  <si>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</si>
  <si>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</si>
  <si>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</si>
  <si>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</si>
  <si>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</si>
  <si>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</si>
  <si>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</si>
  <si>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</si>
  <si>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</si>
  <si>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</si>
  <si>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</si>
  <si>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</si>
  <si>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</si>
  <si>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</si>
  <si>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</si>
  <si>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</si>
  <si>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</si>
  <si>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</si>
  <si>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</si>
  <si>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</si>
  <si>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</si>
  <si>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</si>
  <si>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</si>
  <si>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</si>
  <si>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</si>
  <si>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</si>
  <si>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</si>
  <si>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</si>
  <si>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</si>
  <si>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</si>
  <si>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</si>
  <si>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</si>
  <si>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</si>
  <si>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</si>
  <si>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</si>
  <si>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</si>
  <si>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</si>
  <si>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</si>
  <si>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</si>
  <si>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</si>
  <si>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</si>
  <si>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</si>
  <si>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</si>
  <si>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</si>
  <si>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</si>
  <si>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</si>
  <si>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</si>
  <si>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</si>
  <si>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</si>
  <si>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</si>
  <si>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</si>
  <si>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</si>
  <si>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</si>
  <si>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</si>
  <si>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</si>
  <si>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</si>
  <si>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</si>
  <si>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</si>
  <si>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</si>
  <si>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</si>
  <si>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</si>
  <si>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</si>
  <si>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</si>
  <si>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</si>
  <si>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</si>
  <si>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</si>
  <si>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</si>
  <si>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</si>
  <si>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</si>
  <si>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</si>
  <si>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</si>
  <si>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</si>
  <si>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</si>
  <si>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</si>
  <si>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</si>
  <si>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</si>
  <si>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</si>
  <si>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</si>
  <si>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</si>
  <si>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</si>
  <si>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</si>
  <si>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</si>
  <si>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</si>
  <si>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</si>
  <si>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</si>
  <si>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</si>
  <si>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</si>
  <si>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</si>
  <si>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</si>
  <si>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</si>
  <si>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</si>
  <si>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</si>
  <si>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</si>
  <si>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</si>
  <si>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</si>
  <si>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</si>
  <si>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</si>
  <si>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</si>
  <si>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</si>
  <si>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</si>
  <si>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</si>
  <si>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</si>
  <si>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</si>
  <si>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</si>
  <si>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</si>
  <si>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</si>
  <si>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</si>
  <si>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</si>
  <si>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</si>
  <si>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</si>
  <si>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</si>
  <si>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</si>
  <si>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</si>
  <si>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</si>
  <si>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</si>
  <si>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</si>
  <si>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</si>
  <si>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</si>
  <si>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</si>
  <si>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</si>
  <si>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</si>
  <si>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</si>
  <si>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</si>
  <si>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</si>
  <si>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</si>
  <si>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</si>
  <si>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</si>
  <si>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</si>
  <si>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</si>
  <si>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</si>
  <si>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</si>
  <si>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</si>
  <si>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</si>
  <si>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</si>
  <si>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</si>
  <si>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</si>
  <si>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</si>
  <si>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</si>
  <si>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</si>
  <si>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</si>
  <si>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</si>
  <si>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</si>
  <si>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</si>
  <si>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</si>
  <si>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</si>
  <si>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</si>
  <si>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</si>
  <si>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</si>
  <si>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</si>
  <si>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</si>
  <si>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</si>
  <si>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</si>
  <si>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</si>
  <si>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</si>
  <si>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</si>
  <si>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</si>
  <si>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</si>
  <si>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</si>
  <si>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</si>
  <si>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</si>
  <si>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</si>
  <si>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</si>
  <si>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</si>
  <si>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</si>
  <si>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</si>
  <si>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</si>
  <si>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</si>
  <si>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</si>
  <si>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</si>
  <si>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</si>
  <si>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</si>
  <si>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</si>
  <si>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</si>
  <si>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</si>
  <si>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</si>
  <si>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</si>
  <si>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</si>
  <si>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</si>
  <si>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</si>
  <si>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</si>
  <si>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</si>
  <si>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</si>
  <si>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</si>
  <si>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</si>
  <si>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</si>
  <si>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</si>
  <si>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</si>
  <si>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</si>
  <si>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</si>
  <si>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</si>
  <si>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</si>
  <si>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</si>
  <si>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</si>
  <si>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</si>
  <si>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</si>
  <si>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</si>
  <si>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</si>
  <si>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</si>
  <si>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</si>
  <si>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</si>
  <si>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</si>
  <si>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</si>
  <si>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</si>
  <si>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</si>
  <si>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</si>
  <si>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</si>
  <si>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</si>
  <si>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</si>
  <si>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</si>
  <si>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</si>
  <si>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</si>
  <si>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</si>
  <si>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</si>
  <si>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</si>
  <si>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</si>
  <si>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</si>
  <si>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</si>
  <si>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</si>
  <si>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</si>
  <si>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</si>
  <si>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</si>
  <si>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</si>
  <si>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</si>
  <si>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</si>
  <si>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</si>
  <si>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</si>
  <si>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</si>
  <si>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</si>
  <si>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</si>
  <si>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</si>
  <si>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</si>
  <si>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</si>
  <si>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</si>
  <si>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</si>
  <si>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</si>
  <si>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</si>
  <si>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</si>
  <si>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</si>
  <si>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</si>
  <si>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</si>
  <si>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</si>
  <si>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</si>
  <si>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</si>
  <si>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</si>
  <si>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</si>
  <si>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</si>
  <si>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</si>
  <si>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</si>
  <si>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</si>
  <si>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</si>
  <si>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</si>
  <si>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</si>
  <si>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</si>
  <si>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</si>
  <si>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</si>
  <si>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</si>
  <si>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</si>
  <si>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</si>
  <si>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</si>
  <si>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</si>
  <si>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</si>
  <si>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</si>
  <si>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</si>
  <si>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</si>
  <si>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</si>
  <si>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</si>
  <si>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</si>
  <si>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</si>
  <si>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</si>
  <si>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</si>
  <si>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</si>
  <si>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</si>
  <si>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</si>
  <si>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</si>
  <si>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</si>
  <si>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</si>
  <si>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</si>
  <si>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</si>
  <si>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</si>
  <si>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</si>
  <si>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</si>
  <si>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</si>
  <si>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</si>
  <si>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</si>
  <si>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</si>
  <si>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</si>
  <si>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</si>
  <si>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</si>
  <si>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</si>
  <si>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</si>
  <si>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</si>
  <si>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</si>
  <si>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</si>
  <si>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</si>
  <si>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</si>
  <si>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</si>
  <si>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</si>
  <si>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</si>
  <si>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</si>
  <si>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</si>
  <si>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</si>
  <si>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</si>
  <si>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</si>
  <si>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</si>
  <si>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</si>
  <si>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</si>
  <si>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</si>
  <si>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</si>
  <si>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</si>
  <si>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</si>
  <si>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</si>
  <si>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</si>
  <si>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</si>
  <si>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</si>
  <si>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</si>
  <si>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</si>
  <si>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</si>
  <si>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</si>
  <si>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</si>
  <si>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</si>
  <si>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</si>
  <si>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</si>
  <si>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</si>
  <si>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</si>
  <si>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</si>
  <si>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</si>
  <si>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</si>
  <si>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</si>
  <si>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</si>
  <si>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</si>
  <si>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</si>
  <si>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</si>
  <si>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</si>
  <si>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</si>
  <si>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</si>
  <si>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</si>
  <si>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</si>
  <si>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</si>
  <si>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</si>
  <si>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</si>
  <si>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</si>
  <si>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</si>
  <si>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</si>
  <si>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</si>
  <si>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</si>
  <si>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</si>
  <si>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</si>
  <si>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</si>
  <si>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</si>
  <si>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</si>
  <si>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</si>
  <si>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</si>
  <si>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</si>
  <si>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</si>
  <si>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</si>
  <si>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</si>
  <si>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</si>
  <si>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</si>
  <si>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</si>
  <si>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</si>
  <si>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</si>
  <si>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</si>
  <si>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</si>
  <si>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</si>
  <si>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</si>
  <si>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</si>
  <si>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</si>
  <si>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</si>
  <si>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</si>
  <si>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</si>
  <si>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</si>
  <si>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</si>
  <si>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</si>
  <si>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</si>
  <si>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</si>
  <si>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</si>
  <si>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</si>
  <si>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</si>
  <si>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</si>
  <si>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</si>
  <si>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</si>
  <si>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</si>
  <si>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</si>
  <si>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</si>
  <si>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</si>
  <si>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</si>
  <si>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</si>
  <si>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</si>
  <si>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</si>
  <si>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</si>
  <si>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</si>
  <si>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</si>
  <si>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</si>
  <si>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</si>
  <si>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</si>
  <si>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</si>
  <si>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</si>
  <si>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</si>
  <si>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</si>
  <si>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</si>
  <si>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</si>
  <si>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</si>
  <si>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</si>
  <si>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</si>
  <si>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</si>
  <si>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</si>
  <si>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</si>
  <si>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</si>
  <si>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</si>
  <si>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</si>
  <si>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</si>
  <si>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</si>
  <si>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</si>
  <si>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</si>
  <si>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</si>
  <si>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</si>
  <si>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</si>
  <si>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</si>
  <si>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</si>
  <si>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</si>
  <si>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</si>
  <si>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</si>
  <si>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</si>
  <si>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</si>
  <si>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</si>
  <si>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</si>
  <si>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</si>
  <si>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</si>
  <si>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</si>
  <si>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</si>
  <si>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</si>
  <si>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</si>
  <si>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</si>
  <si>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</si>
  <si>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</si>
  <si>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</si>
  <si>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</si>
  <si>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</si>
  <si>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</si>
  <si>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</si>
  <si>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</si>
  <si>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</si>
  <si>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</si>
  <si>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</si>
  <si>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</si>
  <si>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</si>
  <si>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</si>
  <si>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</si>
  <si>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</si>
  <si>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</si>
  <si>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</si>
  <si>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</si>
  <si>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</si>
  <si>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</si>
  <si>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</si>
  <si>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</si>
  <si>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</si>
  <si>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</si>
  <si>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</si>
  <si>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</si>
  <si>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</si>
  <si>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</si>
  <si>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</si>
  <si>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</si>
  <si>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</si>
  <si>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</si>
  <si>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</si>
  <si>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</si>
  <si>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</si>
  <si>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</si>
  <si>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</si>
  <si>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</si>
  <si>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</si>
  <si>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</si>
  <si>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</si>
  <si>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</si>
  <si>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</si>
  <si>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</si>
  <si>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</si>
  <si>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</si>
  <si>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</si>
  <si>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</si>
  <si>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</si>
  <si>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</si>
  <si>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</si>
  <si>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</si>
  <si>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</si>
  <si>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</si>
  <si>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</si>
  <si>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</si>
  <si>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</si>
  <si>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</si>
  <si>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</si>
  <si>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</si>
  <si>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</si>
  <si>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</si>
  <si>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</si>
  <si>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</si>
  <si>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</si>
  <si>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</si>
  <si>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</si>
  <si>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</si>
  <si>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</si>
  <si>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</si>
  <si>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</si>
  <si>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</si>
  <si>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</si>
  <si>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</si>
  <si>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</si>
  <si>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</si>
  <si>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</si>
  <si>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</si>
  <si>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</si>
  <si>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</si>
  <si>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</si>
  <si>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</si>
  <si>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</si>
  <si>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</si>
  <si>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</si>
  <si>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</si>
  <si>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</si>
  <si>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</si>
  <si>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</si>
  <si>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</si>
  <si>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</si>
  <si>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</si>
  <si>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</si>
  <si>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</si>
  <si>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</si>
  <si>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</si>
  <si>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</si>
  <si>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</si>
  <si>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</si>
  <si>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</si>
  <si>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</si>
  <si>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</si>
  <si>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</si>
  <si>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</si>
  <si>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</si>
  <si>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</si>
  <si>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</si>
  <si>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</si>
  <si>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</si>
  <si>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</si>
  <si>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</si>
  <si>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</si>
  <si>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</si>
  <si>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</si>
  <si>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</si>
  <si>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</si>
  <si>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</si>
  <si>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</si>
  <si>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</si>
  <si>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</si>
  <si>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</si>
  <si>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</si>
  <si>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</si>
  <si>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</si>
  <si>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</si>
  <si>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</si>
  <si>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</si>
  <si>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</si>
  <si>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</si>
  <si>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</si>
  <si>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</si>
  <si>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</si>
  <si>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</si>
  <si>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</si>
  <si>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</si>
  <si>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</si>
  <si>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</si>
  <si>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</si>
  <si>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</si>
  <si>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</si>
  <si>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</si>
  <si>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</si>
  <si>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</si>
  <si>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</si>
  <si>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</si>
  <si>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</si>
  <si>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</si>
  <si>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</si>
  <si>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</si>
  <si>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</si>
  <si>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</si>
  <si>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</si>
  <si>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</si>
  <si>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</si>
  <si>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</si>
  <si>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</si>
  <si>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</si>
  <si>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</si>
  <si>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</si>
  <si>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</si>
  <si>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</si>
  <si>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</si>
  <si>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</si>
  <si>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</si>
  <si>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</si>
  <si>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</si>
  <si>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</si>
  <si>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</si>
  <si>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</si>
  <si>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</si>
  <si>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</si>
  <si>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</si>
  <si>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</si>
  <si>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</si>
  <si>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</si>
  <si>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</si>
  <si>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</si>
  <si>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</si>
  <si>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</si>
  <si>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</si>
  <si>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</si>
  <si>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</si>
  <si>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</si>
  <si>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</si>
  <si>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</si>
  <si>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</si>
  <si>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</si>
  <si>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</si>
  <si>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</si>
  <si>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</si>
  <si>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</si>
  <si>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</si>
  <si>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</si>
  <si>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</si>
  <si>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</si>
  <si>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</si>
  <si>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</si>
  <si>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</si>
  <si>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</si>
  <si>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</si>
  <si>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</si>
  <si>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</si>
  <si>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</si>
  <si>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</si>
  <si>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</si>
  <si>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</si>
  <si>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</si>
  <si>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</si>
  <si>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</si>
  <si>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</si>
  <si>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</si>
  <si>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</si>
  <si>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</si>
  <si>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</si>
  <si>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</si>
  <si>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</si>
  <si>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</si>
  <si>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</si>
  <si>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</si>
  <si>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</si>
  <si>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</si>
  <si>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</si>
  <si>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</si>
  <si>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</si>
  <si>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</si>
  <si>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</si>
  <si>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</si>
  <si>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</si>
  <si>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</si>
  <si>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</si>
  <si>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</si>
  <si>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</si>
  <si>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</si>
  <si>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</si>
  <si>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</si>
  <si>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</si>
  <si>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</si>
  <si>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</si>
  <si>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</si>
  <si>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</si>
  <si>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</si>
  <si>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</si>
  <si>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</si>
  <si>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</si>
  <si>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</si>
  <si>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</si>
  <si>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</si>
  <si>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</si>
  <si>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</si>
  <si>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</si>
  <si>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</si>
  <si>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</si>
  <si>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</si>
  <si>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</si>
  <si>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</si>
  <si>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</si>
  <si>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</si>
  <si>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</si>
  <si>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</si>
  <si>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</si>
  <si>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</si>
  <si>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</si>
  <si>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</si>
  <si>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</si>
  <si>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</si>
  <si>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</si>
  <si>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</si>
  <si>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</si>
  <si>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</si>
  <si>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</si>
  <si>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</si>
  <si>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</si>
  <si>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</si>
  <si>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</si>
  <si>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</si>
  <si>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</si>
  <si>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</si>
  <si>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</si>
  <si>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</si>
  <si>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</si>
  <si>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</si>
  <si>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</si>
  <si>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</si>
  <si>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</si>
  <si>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</si>
  <si>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</si>
  <si>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</si>
  <si>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</si>
  <si>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</si>
  <si>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</si>
  <si>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</si>
  <si>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</si>
  <si>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</si>
  <si>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</si>
  <si>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</si>
  <si>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</si>
  <si>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</si>
  <si>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</si>
  <si>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</si>
  <si>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</si>
  <si>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</si>
  <si>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</si>
  <si>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</si>
  <si>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</si>
  <si>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</si>
  <si>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</si>
  <si>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</si>
  <si>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</si>
  <si>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</si>
  <si>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</si>
  <si>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</si>
  <si>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</si>
  <si>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</si>
  <si>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</si>
  <si>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</si>
  <si>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</si>
  <si>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</si>
  <si>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</si>
  <si>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</si>
  <si>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</si>
  <si>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</si>
  <si>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</si>
  <si>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</si>
  <si>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</si>
  <si>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</si>
  <si>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</si>
  <si>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</si>
  <si>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</si>
  <si>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</si>
  <si>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</si>
  <si>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</si>
  <si>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</si>
  <si>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</si>
  <si>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</si>
  <si>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</si>
  <si>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</si>
  <si>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</si>
  <si>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</si>
  <si>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</si>
  <si>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</si>
  <si>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</si>
  <si>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</si>
  <si>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</si>
  <si>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</si>
  <si>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</si>
  <si>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</si>
  <si>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</si>
  <si>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</si>
  <si>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</si>
  <si>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</si>
  <si>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</si>
  <si>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</si>
  <si>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</si>
  <si>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</si>
  <si>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</si>
  <si>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</si>
  <si>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</si>
  <si>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</si>
  <si>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</si>
  <si>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</si>
  <si>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</si>
  <si>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</si>
  <si>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</si>
  <si>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</si>
  <si>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</si>
  <si>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</si>
  <si>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</si>
  <si>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</si>
  <si>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</si>
  <si>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</si>
  <si>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</si>
  <si>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</si>
  <si>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</si>
  <si>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</si>
  <si>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</si>
  <si>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</si>
  <si>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</si>
  <si>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</si>
  <si>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</si>
  <si>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</si>
  <si>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</si>
  <si>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</si>
  <si>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</si>
  <si>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</si>
  <si>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</si>
  <si>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</si>
  <si>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</si>
  <si>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</si>
  <si>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</si>
  <si>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</si>
  <si>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</si>
  <si>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</si>
  <si>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</si>
  <si>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</si>
  <si>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</si>
  <si>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</si>
  <si>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</si>
  <si>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</si>
  <si>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</si>
  <si>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</si>
  <si>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</si>
  <si>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</si>
  <si>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</si>
  <si>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</si>
  <si>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</si>
  <si>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</si>
  <si>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</si>
  <si>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</si>
  <si>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</si>
  <si>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</si>
  <si>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</si>
  <si>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</si>
  <si>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</si>
  <si>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</si>
  <si>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</si>
  <si>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</si>
  <si>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</si>
  <si>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</si>
  <si>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</si>
  <si>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</si>
  <si>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</si>
  <si>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</si>
  <si>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</si>
  <si>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</si>
  <si>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</si>
  <si>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</si>
  <si>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</si>
  <si>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</si>
  <si>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</si>
  <si>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</si>
  <si>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</si>
  <si>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</si>
  <si>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</si>
  <si>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</si>
  <si>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</si>
  <si>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</si>
  <si>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</si>
  <si>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</si>
  <si>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</si>
  <si>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</si>
  <si>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</si>
  <si>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</si>
  <si>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</si>
  <si>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</si>
  <si>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</si>
  <si>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</si>
  <si>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</si>
  <si>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</si>
  <si>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</si>
  <si>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</si>
  <si>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</si>
  <si>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</si>
  <si>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</si>
  <si>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</si>
  <si>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</si>
  <si>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</si>
  <si>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</si>
  <si>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</si>
  <si>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</si>
  <si>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</si>
  <si>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</si>
  <si>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</si>
  <si>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</si>
  <si>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</si>
  <si>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</si>
  <si>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</si>
  <si>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</si>
  <si>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</si>
  <si>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</si>
  <si>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</si>
  <si>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</si>
  <si>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</si>
  <si>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</si>
  <si>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</si>
  <si>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</si>
  <si>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</si>
  <si>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</si>
  <si>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</si>
  <si>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</si>
  <si>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</si>
  <si>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</si>
  <si>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</si>
  <si>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</si>
  <si>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</si>
  <si>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</si>
  <si>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</si>
  <si>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</si>
  <si>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</si>
  <si>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</si>
  <si>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</si>
  <si>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</si>
  <si>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</si>
  <si>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</si>
  <si>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</si>
  <si>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</si>
  <si>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</si>
  <si>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</si>
  <si>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</si>
  <si>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</si>
  <si>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</si>
  <si>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</si>
  <si>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</si>
  <si>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</si>
  <si>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</si>
  <si>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</si>
  <si>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</si>
  <si>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</si>
  <si>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</si>
  <si>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</si>
  <si>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</si>
  <si>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</si>
  <si>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</si>
  <si>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</si>
  <si>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</si>
  <si>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</si>
  <si>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</si>
  <si>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</si>
  <si>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</si>
  <si>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</si>
  <si>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</si>
  <si>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</si>
  <si>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</si>
  <si>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</si>
  <si>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</si>
  <si>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</si>
  <si>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</si>
  <si>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</si>
  <si>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</si>
  <si>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</si>
  <si>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</si>
  <si>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</si>
  <si>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</si>
  <si>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</si>
  <si>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</si>
  <si>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</si>
  <si>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</si>
  <si>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</si>
  <si>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</si>
  <si>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</si>
  <si>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</si>
  <si>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</si>
  <si>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</si>
  <si>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</si>
  <si>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</si>
  <si>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</si>
  <si>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</si>
  <si>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</si>
  <si>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</si>
  <si>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</si>
  <si>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</si>
  <si>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</si>
  <si>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</si>
  <si>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</si>
  <si>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</si>
  <si>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</si>
  <si>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</si>
  <si>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</si>
  <si>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</si>
  <si>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</si>
  <si>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</si>
  <si>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</si>
  <si>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</si>
  <si>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</si>
  <si>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</si>
  <si>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</si>
  <si>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</si>
  <si>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</si>
  <si>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</si>
  <si>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</si>
  <si>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</si>
  <si>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</si>
  <si>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</si>
  <si>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</si>
  <si>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</si>
  <si>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</si>
  <si>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</si>
  <si>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</si>
  <si>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</si>
  <si>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</si>
  <si>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</si>
  <si>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</si>
  <si>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</si>
  <si>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</si>
  <si>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</si>
  <si>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</si>
  <si>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</si>
  <si>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</si>
  <si>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</si>
  <si>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</si>
  <si>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</si>
  <si>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</si>
  <si>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</si>
  <si>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</si>
  <si>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</si>
  <si>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</si>
  <si>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</si>
  <si>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</si>
  <si>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</si>
  <si>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</si>
  <si>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</si>
  <si>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</si>
  <si>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</si>
  <si>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</si>
  <si>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</si>
  <si>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</si>
  <si>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</si>
  <si>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</si>
  <si>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</si>
  <si>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</si>
  <si>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</si>
  <si>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</si>
  <si>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</si>
  <si>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</si>
  <si>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</si>
  <si>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</si>
  <si>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</si>
  <si>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</si>
  <si>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</si>
  <si>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</si>
  <si>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</si>
  <si>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</si>
  <si>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</si>
  <si>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</si>
  <si>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</si>
  <si>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</si>
  <si>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</si>
  <si>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</si>
  <si>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</si>
  <si>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</si>
  <si>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</si>
  <si>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</si>
  <si>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</si>
  <si>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</si>
  <si>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</si>
  <si>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</si>
  <si>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</si>
  <si>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</si>
  <si>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</si>
  <si>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</si>
  <si>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</si>
  <si>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</si>
  <si>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</si>
  <si>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</si>
  <si>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</si>
  <si>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</si>
  <si>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</si>
  <si>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</si>
  <si>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</si>
  <si>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</si>
  <si>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</si>
  <si>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</si>
  <si>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</si>
  <si>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</si>
  <si>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</si>
  <si>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</si>
  <si>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</si>
  <si>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</si>
  <si>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</si>
  <si>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</si>
  <si>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</si>
  <si>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</si>
  <si>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</si>
  <si>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</si>
  <si>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</si>
  <si>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</si>
  <si>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</si>
  <si>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</si>
  <si>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</si>
  <si>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</si>
  <si>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</si>
  <si>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</si>
  <si>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</si>
  <si>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</si>
  <si>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</si>
  <si>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</si>
  <si>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</si>
  <si>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</si>
  <si>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</si>
  <si>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</si>
  <si>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</si>
  <si>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</si>
  <si>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</si>
  <si>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</si>
  <si>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</si>
  <si>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</si>
  <si>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</si>
  <si>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</si>
  <si>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</si>
  <si>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</si>
  <si>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</si>
  <si>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</si>
  <si>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</si>
  <si>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</si>
  <si>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</si>
  <si>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</si>
  <si>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</si>
  <si>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</si>
  <si>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</si>
  <si>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</si>
  <si>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</si>
  <si>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</si>
  <si>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</si>
  <si>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</si>
  <si>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</si>
  <si>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</si>
  <si>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</si>
  <si>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</si>
  <si>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</si>
  <si>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</si>
  <si>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</si>
  <si>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</si>
  <si>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</si>
  <si>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</si>
  <si>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</si>
  <si>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</si>
  <si>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</si>
  <si>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</si>
  <si>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</si>
  <si>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</si>
  <si>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</si>
  <si>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</si>
  <si>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</si>
  <si>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</si>
  <si>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</si>
  <si>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</si>
  <si>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</si>
  <si>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</si>
  <si>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</si>
  <si>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</si>
  <si>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</si>
  <si>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</si>
  <si>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</si>
  <si>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</si>
  <si>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</si>
  <si>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</si>
  <si>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</si>
  <si>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</si>
  <si>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</si>
  <si>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</si>
  <si>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</si>
  <si>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</si>
  <si>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</si>
  <si>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</si>
  <si>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</si>
  <si>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</si>
  <si>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</si>
  <si>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</si>
  <si>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</si>
  <si>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</si>
  <si>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</si>
  <si>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</si>
  <si>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</si>
  <si>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</si>
  <si>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</si>
  <si>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</si>
  <si>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</si>
  <si>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</si>
  <si>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</si>
  <si>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</si>
  <si>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</si>
  <si>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</si>
  <si>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</si>
  <si>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</si>
  <si>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</si>
  <si>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</si>
  <si>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</si>
  <si>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</si>
  <si>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</si>
  <si>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</si>
  <si>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</si>
  <si>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</si>
  <si>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</si>
  <si>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</si>
  <si>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</si>
  <si>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</si>
  <si>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</si>
  <si>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</si>
  <si>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</si>
  <si>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</si>
  <si>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</si>
  <si>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</si>
  <si>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</si>
  <si>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</si>
  <si>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</si>
  <si>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</si>
  <si>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</si>
  <si>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</si>
  <si>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</si>
  <si>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</si>
  <si>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</si>
  <si>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</si>
  <si>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</si>
  <si>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</si>
  <si>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</si>
  <si>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</si>
  <si>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</si>
  <si>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</si>
  <si>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</si>
  <si>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</si>
  <si>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</si>
  <si>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</si>
  <si>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</si>
  <si>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</si>
  <si>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</si>
  <si>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</si>
  <si>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</si>
  <si>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</si>
  <si>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</si>
  <si>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</si>
  <si>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</si>
  <si>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</si>
  <si>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</si>
  <si>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</si>
  <si>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</si>
  <si>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</si>
  <si>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</si>
  <si>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</si>
  <si>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</si>
  <si>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</si>
  <si>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</si>
  <si>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</si>
  <si>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</si>
  <si>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</si>
  <si>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</si>
  <si>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</si>
  <si>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</si>
  <si>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</si>
  <si>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</si>
  <si>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</si>
  <si>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</si>
  <si>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</si>
  <si>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</si>
  <si>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</si>
  <si>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</si>
  <si>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</si>
  <si>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</si>
  <si>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</si>
  <si>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</si>
  <si>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</si>
  <si>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</si>
  <si>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</si>
  <si>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</si>
  <si>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</si>
  <si>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</si>
  <si>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</si>
  <si>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</si>
  <si>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</si>
  <si>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</si>
  <si>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</si>
  <si>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</si>
  <si>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</si>
  <si>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</si>
  <si>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</si>
  <si>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</si>
  <si>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</si>
  <si>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</si>
  <si>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</si>
  <si>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</si>
  <si>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</si>
  <si>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</si>
  <si>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</si>
  <si>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</si>
  <si>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</si>
  <si>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</si>
  <si>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</si>
  <si>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</si>
  <si>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</si>
  <si>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</si>
  <si>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</si>
  <si>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</si>
  <si>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</si>
  <si>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</si>
  <si>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</si>
  <si>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</si>
  <si>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</si>
  <si>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</si>
  <si>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</si>
  <si>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</si>
  <si>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</si>
  <si>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</si>
  <si>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</si>
  <si>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</si>
  <si>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</si>
  <si>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</si>
  <si>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</si>
  <si>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</si>
  <si>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</si>
  <si>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</si>
  <si>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</si>
  <si>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</si>
  <si>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</si>
  <si>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</si>
  <si>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</si>
  <si>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</si>
  <si>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</si>
  <si>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</si>
  <si>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</si>
  <si>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</si>
  <si>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</si>
  <si>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</si>
  <si>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</si>
  <si>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</si>
  <si>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</si>
  <si>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</si>
  <si>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</si>
  <si>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</si>
  <si>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</si>
  <si>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</si>
  <si>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</si>
  <si>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</si>
  <si>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</si>
  <si>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</si>
  <si>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</si>
  <si>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</si>
  <si>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</si>
  <si>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</si>
  <si>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</si>
  <si>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</si>
  <si>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</si>
  <si>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</si>
  <si>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</si>
  <si>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</si>
  <si>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</si>
  <si>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</si>
  <si>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</si>
  <si>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</si>
  <si>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</si>
  <si>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</si>
  <si>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</si>
  <si>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</si>
  <si>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</si>
  <si>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</si>
  <si>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</si>
  <si>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</si>
  <si>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</si>
  <si>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</si>
  <si>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</si>
  <si>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</si>
  <si>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</si>
  <si>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</si>
  <si>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</si>
  <si>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</si>
  <si>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</si>
  <si>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</si>
  <si>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</si>
  <si>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</si>
  <si>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</si>
  <si>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</si>
  <si>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</si>
  <si>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</si>
  <si>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</si>
  <si>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</si>
  <si>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</si>
  <si>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</si>
  <si>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</si>
  <si>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</si>
  <si>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</si>
  <si>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</si>
  <si>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</si>
  <si>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</si>
  <si>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</si>
  <si>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</si>
  <si>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</si>
  <si>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</si>
  <si>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</si>
  <si>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</si>
  <si>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</si>
  <si>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</si>
  <si>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</si>
  <si>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</si>
  <si>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</si>
  <si>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</si>
  <si>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</si>
  <si>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</si>
  <si>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</si>
  <si>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</si>
  <si>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</si>
  <si>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</si>
  <si>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</si>
  <si>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</si>
  <si>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</si>
  <si>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</si>
  <si>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</si>
  <si>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</si>
  <si>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</si>
  <si>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</si>
  <si>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</si>
  <si>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</si>
  <si>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</si>
  <si>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</si>
  <si>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</si>
  <si>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</si>
  <si>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</si>
  <si>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</si>
  <si>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</si>
  <si>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</si>
  <si>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</si>
  <si>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</si>
  <si>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</si>
  <si>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</si>
  <si>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</si>
  <si>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</si>
  <si>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</si>
  <si>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</si>
  <si>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</si>
  <si>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</si>
  <si>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</si>
  <si>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</si>
  <si>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</si>
  <si>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</si>
  <si>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</si>
  <si>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</si>
  <si>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</si>
  <si>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</si>
  <si>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</si>
  <si>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</si>
  <si>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</si>
  <si>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</si>
  <si>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</si>
  <si>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</si>
  <si>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</si>
  <si>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</si>
  <si>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</si>
  <si>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</si>
  <si>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</si>
  <si>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</si>
  <si>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</si>
  <si>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</si>
  <si>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</si>
  <si>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</si>
  <si>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</si>
  <si>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</si>
  <si>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</si>
  <si>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</si>
  <si>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</si>
  <si>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</si>
  <si>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</si>
  <si>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</si>
  <si>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</si>
  <si>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</si>
  <si>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</si>
  <si>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</si>
  <si>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</si>
  <si>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</si>
  <si>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</si>
  <si>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</si>
  <si>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</si>
  <si>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</si>
  <si>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</si>
  <si>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</si>
  <si>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</si>
  <si>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</si>
  <si>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</si>
  <si>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</si>
  <si>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</si>
  <si>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</si>
  <si>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</si>
  <si>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</si>
  <si>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</si>
  <si>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</si>
  <si>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</si>
  <si>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</si>
  <si>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</si>
  <si>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</si>
  <si>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</si>
  <si>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</si>
  <si>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</si>
  <si>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</si>
  <si>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</si>
  <si>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</si>
  <si>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</si>
  <si>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</si>
  <si>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</si>
  <si>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</si>
  <si>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</si>
  <si>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</si>
  <si>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</si>
  <si>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</si>
  <si>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</si>
  <si>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</si>
  <si>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</si>
  <si>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</si>
  <si>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</si>
  <si>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</si>
  <si>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</si>
  <si>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</si>
  <si>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</si>
  <si>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</si>
  <si>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</si>
  <si>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</si>
  <si>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</si>
  <si>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</si>
  <si>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</si>
  <si>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</si>
  <si>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</si>
  <si>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</si>
  <si>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</si>
  <si>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</si>
  <si>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</si>
  <si>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</si>
  <si>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</si>
  <si>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</si>
  <si>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</si>
  <si>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</si>
  <si>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</si>
  <si>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</si>
  <si>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</si>
  <si>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</si>
  <si>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</si>
  <si>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</si>
  <si>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</si>
  <si>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</si>
  <si>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</si>
  <si>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</si>
  <si>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</si>
  <si>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</si>
  <si>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</si>
  <si>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</si>
  <si>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</si>
  <si>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</si>
  <si>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</si>
  <si>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</si>
  <si>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</si>
  <si>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</si>
  <si>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</si>
  <si>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</si>
  <si>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</si>
  <si>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</si>
  <si>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</si>
  <si>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</si>
  <si>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</si>
  <si>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</si>
  <si>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</si>
  <si>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</si>
  <si>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</si>
  <si>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</si>
  <si>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</si>
  <si>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</si>
  <si>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</si>
  <si>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</si>
  <si>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</si>
  <si>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</si>
  <si>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</si>
  <si>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</si>
  <si>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</si>
  <si>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</si>
  <si>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</si>
  <si>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</si>
  <si>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</si>
  <si>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</si>
  <si>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</si>
  <si>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</si>
  <si>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</si>
  <si>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</si>
  <si>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</si>
  <si>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</si>
  <si>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</si>
  <si>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</si>
  <si>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</si>
  <si>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</si>
  <si>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</si>
  <si>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</si>
  <si>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</si>
  <si>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</si>
  <si>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</si>
  <si>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</si>
  <si>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</si>
  <si>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</si>
  <si>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</si>
  <si>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</si>
  <si>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</si>
  <si>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</si>
  <si>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</si>
  <si>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</si>
  <si>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</si>
  <si>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</si>
  <si>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</si>
  <si>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</si>
  <si>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</si>
  <si>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</si>
  <si>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</si>
  <si>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</si>
  <si>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</si>
  <si>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</si>
  <si>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</si>
  <si>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</si>
  <si>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</si>
  <si>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</si>
  <si>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</si>
  <si>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</si>
  <si>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</si>
  <si>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</si>
  <si>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</si>
  <si>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</si>
  <si>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</si>
  <si>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</si>
  <si>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</si>
  <si>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</si>
  <si>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</si>
  <si>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</si>
  <si>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</si>
  <si>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</si>
  <si>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</si>
  <si>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</si>
  <si>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</si>
  <si>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</si>
  <si>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</si>
  <si>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</si>
  <si>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</si>
  <si>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</si>
  <si>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</si>
  <si>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</si>
  <si>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</si>
  <si>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</si>
  <si>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</si>
  <si>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</si>
  <si>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</si>
  <si>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</si>
  <si>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</si>
  <si>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</si>
  <si>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</si>
  <si>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</si>
  <si>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</si>
  <si>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</si>
  <si>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</si>
  <si>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</si>
  <si>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</si>
  <si>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</si>
  <si>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</si>
  <si>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</si>
  <si>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</si>
  <si>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</si>
  <si>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</si>
  <si>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</si>
  <si>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</si>
  <si>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</si>
  <si>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</si>
  <si>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</si>
  <si>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</si>
  <si>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</si>
  <si>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</si>
  <si>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</si>
  <si>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</si>
  <si>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</si>
  <si>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</si>
  <si>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</si>
  <si>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</si>
  <si>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</si>
  <si>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</si>
  <si>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</si>
  <si>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</si>
  <si>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</si>
  <si>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</si>
  <si>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</si>
  <si>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</si>
  <si>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</si>
  <si>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</si>
  <si>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</si>
  <si>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</si>
  <si>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</si>
  <si>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</si>
  <si>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</si>
  <si>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</si>
  <si>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</si>
  <si>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</si>
  <si>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</si>
  <si>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</si>
  <si>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</si>
  <si>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</si>
  <si>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</si>
  <si>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</si>
  <si>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</si>
  <si>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</si>
  <si>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</si>
  <si>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</si>
  <si>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</si>
  <si>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</si>
  <si>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</si>
  <si>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</si>
  <si>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</si>
  <si>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</si>
  <si>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</si>
  <si>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</si>
  <si>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</si>
  <si>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</si>
  <si>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</si>
  <si>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</si>
  <si>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</si>
  <si>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</si>
  <si>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</si>
  <si>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</si>
  <si>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</si>
  <si>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</si>
  <si>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</si>
  <si>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</si>
  <si>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</si>
  <si>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</si>
  <si>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</si>
  <si>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</si>
  <si>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</si>
  <si>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</si>
  <si>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</si>
  <si>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</si>
  <si>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</si>
  <si>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</si>
  <si>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</si>
  <si>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</si>
  <si>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</si>
  <si>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</si>
  <si>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</si>
  <si>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</si>
  <si>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</si>
  <si>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</si>
  <si>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</si>
  <si>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</si>
  <si>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</si>
  <si>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</si>
  <si>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</si>
  <si>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</si>
  <si>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</si>
  <si>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</si>
  <si>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</si>
  <si>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</si>
  <si>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</si>
  <si>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</si>
  <si>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</si>
  <si>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</si>
  <si>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</si>
  <si>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</si>
  <si>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</si>
  <si>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</si>
  <si>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</si>
  <si>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</si>
  <si>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</si>
  <si>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</si>
  <si>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</si>
  <si>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</si>
  <si>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</si>
  <si>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</si>
  <si>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</si>
  <si>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</si>
  <si>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</si>
  <si>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</si>
  <si>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</si>
  <si>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</si>
  <si>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</si>
  <si>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</si>
  <si>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</si>
  <si>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</si>
  <si>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</si>
  <si>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</si>
  <si>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</si>
  <si>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</si>
  <si>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</si>
  <si>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</si>
  <si>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</si>
  <si>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</si>
  <si>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</si>
  <si>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</si>
  <si>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</si>
  <si>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</si>
  <si>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</si>
  <si>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</si>
  <si>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</si>
  <si>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</si>
  <si>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</si>
  <si>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</si>
  <si>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</si>
  <si>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</si>
  <si>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</si>
  <si>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</si>
  <si>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</si>
  <si>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</si>
  <si>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</si>
  <si>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</si>
  <si>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</si>
  <si>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</si>
  <si>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</si>
  <si>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</si>
  <si>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</si>
  <si>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</si>
  <si>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</si>
  <si>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</si>
  <si>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</si>
  <si>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</si>
  <si>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</si>
  <si>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</si>
  <si>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</si>
  <si>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</si>
  <si>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</si>
  <si>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</si>
  <si>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</si>
  <si>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</si>
  <si>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</si>
  <si>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</si>
  <si>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</si>
  <si>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</si>
  <si>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</si>
  <si>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</si>
  <si>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</si>
  <si>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</si>
  <si>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</si>
  <si>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</si>
  <si>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</si>
  <si>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</si>
  <si>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</si>
  <si>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</si>
  <si>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</si>
  <si>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</si>
  <si>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</si>
  <si>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</si>
  <si>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</si>
  <si>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</si>
  <si>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</si>
  <si>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</si>
  <si>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</si>
  <si>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</si>
  <si>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</si>
  <si>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</si>
  <si>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</si>
  <si>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</si>
  <si>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</si>
  <si>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</si>
  <si>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</si>
  <si>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</si>
  <si>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</si>
  <si>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</si>
  <si>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</si>
  <si>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</si>
  <si>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</si>
  <si>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</si>
  <si>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</si>
  <si>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</si>
  <si>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</si>
  <si>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</si>
  <si>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</si>
  <si>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</si>
  <si>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</si>
  <si>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</si>
  <si>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</si>
  <si>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</si>
  <si>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</si>
  <si>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</si>
  <si>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</si>
  <si>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</si>
  <si>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</si>
  <si>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</si>
  <si>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</si>
  <si>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</si>
  <si>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</si>
  <si>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</si>
  <si>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</si>
  <si>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</si>
  <si>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</si>
  <si>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</si>
  <si>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</si>
  <si>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</si>
  <si>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</si>
  <si>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</si>
  <si>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</si>
  <si>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</si>
  <si>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</si>
  <si>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</si>
  <si>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</si>
  <si>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</si>
  <si>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</si>
  <si>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</si>
  <si>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</si>
  <si>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</si>
  <si>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</si>
  <si>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</si>
  <si>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</si>
  <si>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</si>
  <si>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</si>
  <si>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</si>
  <si>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</si>
  <si>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</si>
  <si>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</si>
  <si>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</si>
  <si>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</si>
  <si>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</si>
  <si>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</si>
  <si>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</si>
  <si>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</si>
  <si>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</si>
  <si>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</si>
  <si>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</si>
  <si>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</si>
  <si>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</si>
  <si>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</si>
  <si>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</si>
  <si>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</si>
  <si>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</si>
  <si>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</si>
  <si>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</si>
  <si>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</si>
  <si>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</si>
  <si>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</si>
  <si>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</si>
  <si>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</si>
  <si>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</si>
  <si>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</si>
  <si>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</si>
  <si>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</si>
  <si>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</si>
  <si>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</si>
  <si>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</si>
  <si>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</si>
  <si>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</si>
  <si>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</si>
  <si>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</si>
  <si>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</si>
  <si>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</si>
  <si>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</si>
  <si>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</si>
  <si>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</si>
  <si>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</si>
  <si>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</si>
  <si>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</si>
  <si>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</si>
  <si>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</si>
  <si>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</si>
  <si>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</si>
  <si>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</si>
  <si>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</si>
  <si>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</si>
  <si>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</si>
  <si>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</si>
  <si>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</si>
  <si>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</si>
  <si>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</si>
  <si>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</si>
  <si>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</si>
  <si>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</si>
  <si>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</si>
  <si>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</si>
  <si>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</si>
  <si>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</si>
  <si>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</si>
  <si>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</si>
  <si>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</si>
  <si>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</si>
  <si>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</si>
  <si>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</si>
  <si>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</si>
  <si>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</si>
  <si>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</si>
  <si>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</si>
  <si>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</si>
  <si>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</si>
  <si>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</si>
  <si>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</si>
  <si>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</si>
  <si>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</si>
  <si>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</si>
  <si>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</si>
  <si>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</si>
  <si>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</si>
  <si>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</si>
  <si>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</si>
  <si>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</si>
  <si>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</si>
  <si>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</si>
  <si>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</si>
  <si>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</si>
  <si>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</si>
  <si>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</si>
  <si>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</si>
  <si>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</si>
  <si>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</si>
  <si>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</si>
  <si>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</si>
  <si>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</si>
  <si>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</si>
  <si>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</si>
  <si>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</si>
  <si>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</si>
  <si>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</si>
  <si>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</si>
  <si>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</si>
  <si>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</si>
  <si>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</si>
  <si>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</si>
  <si>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</si>
  <si>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</si>
  <si>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</si>
  <si>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</si>
  <si>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</si>
  <si>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</si>
  <si>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</si>
  <si>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</si>
  <si>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</si>
  <si>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</si>
  <si>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</si>
  <si>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</si>
  <si>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</si>
  <si>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</si>
  <si>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</si>
  <si>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</si>
  <si>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</si>
  <si>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</si>
  <si>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</si>
  <si>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</si>
  <si>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</si>
  <si>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</si>
  <si>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</si>
  <si>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</si>
  <si>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</si>
  <si>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</si>
  <si>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</si>
  <si>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</si>
  <si>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</si>
  <si>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</si>
  <si>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</si>
  <si>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</si>
  <si>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</si>
  <si>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</si>
  <si>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</si>
  <si>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</si>
  <si>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</si>
  <si>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</si>
  <si>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</si>
  <si>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</si>
  <si>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</si>
  <si>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</si>
  <si>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</si>
  <si>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</si>
  <si>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</si>
  <si>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</si>
  <si>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</si>
  <si>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</si>
  <si>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</si>
  <si>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</si>
  <si>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</si>
  <si>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</si>
  <si>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</si>
  <si>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</si>
  <si>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</si>
  <si>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</si>
  <si>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</si>
  <si>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</si>
  <si>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</si>
  <si>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</si>
  <si>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</si>
  <si>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</si>
  <si>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</si>
  <si>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</si>
  <si>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</si>
  <si>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</si>
  <si>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</si>
  <si>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</si>
  <si>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</si>
  <si>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</si>
  <si>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</si>
  <si>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</si>
  <si>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</si>
  <si>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</si>
  <si>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</si>
  <si>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</si>
  <si>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</si>
  <si>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</si>
  <si>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</si>
  <si>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</si>
  <si>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</si>
  <si>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</si>
  <si>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</si>
  <si>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</si>
  <si>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</si>
  <si>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</si>
  <si>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</si>
  <si>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</si>
  <si>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</si>
  <si>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</si>
  <si>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</si>
  <si>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</si>
  <si>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</si>
  <si>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</si>
  <si>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</si>
  <si>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</si>
  <si>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</si>
  <si>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</si>
  <si>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</si>
  <si>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</si>
  <si>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</si>
  <si>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</si>
  <si>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</si>
  <si>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</si>
  <si>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</si>
  <si>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</si>
  <si>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</si>
  <si>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</si>
  <si>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</si>
  <si>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</si>
  <si>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</si>
  <si>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</si>
  <si>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</si>
  <si>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</si>
  <si>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</si>
  <si>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</si>
  <si>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</si>
  <si>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</si>
  <si>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</si>
  <si>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</si>
  <si>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</si>
  <si>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</si>
  <si>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</si>
  <si>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</si>
  <si>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</si>
  <si>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</si>
  <si>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</si>
  <si>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</si>
  <si>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</si>
  <si>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</si>
  <si>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</si>
  <si>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</si>
  <si>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</si>
  <si>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</si>
  <si>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</si>
  <si>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</si>
  <si>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</si>
  <si>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</si>
  <si>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</si>
  <si>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</si>
  <si>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</si>
  <si>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</si>
  <si>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</si>
  <si>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</si>
  <si>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</si>
  <si>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</si>
  <si>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</si>
  <si>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</si>
  <si>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</si>
  <si>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</si>
  <si>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</si>
  <si>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</si>
  <si>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</si>
  <si>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</si>
  <si>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</si>
  <si>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</si>
  <si>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</si>
  <si>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</si>
  <si>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</si>
  <si>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</si>
  <si>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</si>
  <si>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</si>
  <si>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</si>
  <si>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</si>
  <si>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</si>
  <si>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</si>
  <si>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</si>
  <si>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</si>
  <si>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</si>
  <si>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</si>
  <si>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</si>
  <si>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</si>
  <si>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</si>
  <si>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</si>
  <si>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</si>
  <si>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</si>
  <si>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</si>
  <si>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</si>
  <si>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</si>
  <si>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</si>
  <si>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</si>
  <si>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</si>
  <si>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</si>
  <si>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</si>
  <si>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</si>
  <si>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</si>
  <si>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</si>
  <si>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</si>
  <si>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</si>
  <si>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</si>
  <si>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</si>
  <si>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</si>
  <si>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</si>
  <si>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</si>
  <si>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</si>
  <si>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</si>
  <si>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</si>
  <si>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</si>
  <si>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</si>
  <si>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</si>
  <si>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</si>
  <si>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</si>
  <si>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</si>
  <si>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</si>
  <si>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</si>
  <si>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</si>
  <si>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</si>
  <si>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</si>
  <si>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</si>
  <si>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</si>
  <si>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</si>
  <si>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</si>
  <si>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</si>
  <si>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</si>
  <si>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</si>
  <si>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</si>
  <si>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</si>
  <si>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</si>
  <si>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</si>
  <si>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</si>
  <si>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</si>
  <si>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</si>
  <si>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</si>
  <si>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</si>
  <si>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</si>
  <si>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</si>
  <si>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</si>
  <si>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</si>
  <si>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</si>
  <si>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</si>
  <si>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</si>
  <si>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</si>
  <si>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</si>
  <si>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</si>
  <si>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</si>
  <si>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</si>
  <si>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</si>
  <si>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</si>
  <si>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</si>
  <si>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</si>
  <si>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</si>
  <si>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</si>
  <si>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</si>
  <si>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</si>
  <si>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</si>
  <si>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</si>
  <si>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</si>
  <si>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</si>
  <si>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</si>
  <si>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</si>
  <si>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</si>
  <si>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</si>
  <si>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</si>
  <si>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</si>
  <si>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</si>
  <si>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</si>
  <si>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</si>
  <si>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</si>
  <si>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</si>
  <si>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</si>
  <si>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</si>
  <si>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</si>
  <si>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</si>
  <si>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</si>
  <si>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</si>
  <si>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</si>
  <si>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</si>
  <si>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</si>
  <si>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</si>
  <si>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</si>
  <si>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</si>
  <si>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</si>
  <si>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</si>
  <si>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</si>
  <si>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</si>
  <si>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</si>
  <si>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</si>
  <si>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</si>
  <si>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</si>
  <si>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</si>
  <si>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</si>
  <si>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</si>
  <si>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</si>
  <si>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</si>
  <si>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</si>
  <si>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</si>
  <si>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</si>
  <si>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</si>
  <si>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</si>
  <si>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</si>
  <si>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</si>
  <si>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</si>
  <si>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</si>
  <si>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</si>
  <si>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</si>
  <si>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</si>
  <si>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</si>
  <si>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</si>
  <si>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</si>
  <si>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</si>
  <si>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</si>
  <si>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</si>
  <si>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</si>
  <si>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</si>
  <si>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</si>
  <si>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</si>
  <si>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</si>
  <si>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</si>
  <si>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</si>
  <si>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</si>
  <si>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</si>
  <si>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</si>
  <si>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</si>
  <si>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</si>
  <si>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</si>
  <si>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</si>
  <si>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</si>
  <si>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</si>
  <si>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</si>
  <si>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</si>
  <si>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</si>
  <si>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</si>
  <si>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</si>
  <si>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</si>
  <si>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</si>
  <si>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</si>
  <si>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</si>
  <si>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</si>
  <si>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</si>
  <si>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</si>
  <si>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</si>
  <si>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</si>
  <si>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</si>
  <si>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</si>
  <si>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</si>
  <si>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</si>
  <si>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</si>
  <si>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</si>
  <si>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</si>
  <si>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</si>
  <si>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</si>
  <si>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</si>
  <si>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</si>
  <si>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</si>
  <si>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</si>
  <si>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</si>
  <si>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</si>
  <si>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</si>
  <si>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</si>
  <si>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</si>
  <si>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</si>
  <si>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</si>
  <si>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</si>
  <si>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</si>
  <si>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</si>
  <si>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</si>
  <si>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</si>
  <si>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</si>
  <si>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</si>
  <si>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</si>
  <si>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</si>
  <si>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</si>
  <si>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</si>
  <si>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</si>
  <si>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</si>
  <si>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</si>
  <si>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</si>
  <si>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</si>
  <si>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</si>
  <si>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</si>
  <si>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</si>
  <si>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</si>
  <si>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</si>
  <si>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</si>
  <si>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</si>
  <si>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</si>
  <si>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</si>
  <si>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</si>
  <si>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</si>
  <si>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</si>
  <si>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</si>
  <si>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</si>
  <si>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</si>
  <si>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</si>
  <si>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</si>
  <si>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</si>
  <si>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</si>
  <si>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</si>
  <si>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</si>
  <si>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</si>
  <si>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</si>
  <si>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</si>
  <si>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</si>
  <si>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</si>
  <si>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</si>
  <si>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</si>
  <si>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</si>
  <si>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</si>
  <si>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</si>
  <si>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</si>
  <si>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</si>
  <si>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</si>
  <si>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</si>
  <si>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</si>
  <si>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</si>
  <si>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</si>
  <si>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</si>
  <si>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</si>
  <si>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</si>
  <si>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</si>
  <si>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</si>
  <si>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</si>
  <si>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</si>
  <si>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</si>
  <si>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</si>
  <si>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</si>
  <si>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</si>
  <si>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</si>
  <si>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</si>
  <si>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</si>
  <si>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</si>
  <si>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</si>
  <si>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</si>
  <si>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</si>
  <si>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</si>
  <si>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</si>
  <si>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</si>
  <si>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</si>
  <si>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</si>
  <si>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</si>
  <si>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</si>
  <si>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</si>
  <si>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</si>
  <si>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</si>
  <si>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</si>
  <si>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</si>
  <si>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</si>
  <si>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</si>
  <si>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</si>
  <si>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</si>
  <si>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</si>
  <si>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</si>
  <si>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</si>
  <si>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</si>
  <si>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</si>
  <si>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</si>
  <si>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</si>
  <si>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</si>
  <si>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</si>
  <si>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</si>
  <si>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</si>
  <si>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</si>
  <si>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</si>
  <si>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</si>
  <si>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</si>
  <si>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</si>
  <si>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</si>
  <si>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</si>
  <si>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</si>
  <si>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</si>
  <si>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</si>
  <si>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</si>
  <si>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</si>
  <si>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</si>
  <si>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</si>
  <si>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</si>
  <si>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</si>
  <si>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</si>
  <si>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</si>
  <si>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</si>
  <si>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</si>
  <si>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</si>
  <si>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</si>
  <si>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</si>
  <si>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</si>
  <si>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</si>
  <si>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</si>
  <si>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</si>
  <si>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</si>
  <si>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</si>
  <si>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</si>
  <si>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</si>
  <si>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</si>
  <si>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</si>
  <si>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</si>
  <si>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</si>
  <si>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</si>
  <si>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</si>
  <si>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</si>
  <si>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</si>
  <si>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</si>
  <si>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</si>
  <si>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</si>
  <si>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</si>
  <si>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</si>
  <si>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</si>
  <si>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</si>
  <si>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</si>
  <si>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</si>
  <si>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</si>
  <si>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</si>
  <si>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</si>
  <si>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</si>
  <si>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</si>
  <si>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</si>
  <si>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</si>
  <si>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</si>
  <si>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</si>
  <si>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</si>
  <si>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</si>
  <si>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</si>
  <si>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</si>
  <si>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</si>
  <si>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</si>
  <si>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</si>
  <si>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</si>
  <si>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</si>
  <si>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</si>
  <si>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</si>
  <si>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</si>
  <si>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</si>
  <si>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</si>
  <si>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</si>
  <si>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</si>
  <si>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</si>
  <si>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</si>
  <si>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</si>
  <si>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</si>
  <si>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</si>
  <si>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</si>
  <si>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</si>
  <si>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</si>
  <si>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</si>
  <si>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</si>
  <si>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</si>
  <si>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</si>
  <si>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</si>
  <si>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</si>
  <si>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</si>
  <si>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</si>
  <si>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</si>
  <si>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</si>
  <si>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</si>
  <si>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</si>
  <si>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</si>
  <si>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</si>
  <si>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</si>
  <si>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</si>
  <si>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</si>
  <si>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</si>
  <si>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</si>
  <si>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</si>
  <si>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</si>
  <si>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</si>
  <si>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</si>
  <si>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</si>
  <si>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</si>
  <si>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</si>
  <si>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</si>
  <si>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</si>
  <si>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</si>
  <si>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</si>
  <si>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</si>
  <si>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</si>
  <si>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</si>
  <si>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</si>
  <si>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</si>
  <si>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</si>
  <si>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</si>
  <si>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</si>
  <si>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</si>
  <si>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</si>
  <si>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</si>
  <si>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</si>
  <si>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</si>
  <si>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</si>
  <si>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</si>
  <si>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</si>
  <si>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</si>
  <si>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</si>
  <si>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</si>
  <si>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</si>
  <si>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</si>
  <si>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</si>
  <si>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</si>
  <si>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</si>
  <si>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</si>
  <si>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</si>
  <si>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</si>
  <si>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</si>
  <si>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</si>
  <si>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</si>
  <si>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</si>
  <si>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</si>
  <si>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</si>
  <si>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</si>
  <si>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</si>
  <si>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</si>
  <si>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</si>
  <si>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</si>
  <si>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</si>
  <si>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</si>
  <si>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</si>
  <si>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</si>
  <si>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</si>
  <si>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</si>
  <si>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</si>
  <si>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</si>
  <si>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</si>
  <si>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</si>
  <si>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</si>
  <si>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</si>
  <si>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</si>
  <si>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</si>
  <si>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</si>
  <si>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</si>
  <si>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</si>
  <si>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</si>
  <si>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</si>
  <si>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</si>
  <si>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</si>
  <si>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</si>
  <si>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</si>
  <si>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</si>
  <si>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</si>
  <si>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</si>
  <si>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</si>
  <si>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</si>
  <si>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</si>
  <si>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</si>
  <si>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</si>
  <si>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</si>
  <si>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</si>
  <si>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</si>
  <si>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</si>
  <si>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</si>
  <si>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</si>
  <si>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</si>
  <si>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</si>
  <si>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</si>
  <si>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</si>
  <si>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</si>
  <si>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</si>
  <si>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</si>
  <si>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</si>
  <si>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</si>
  <si>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</si>
  <si>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</si>
  <si>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</si>
  <si>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</si>
  <si>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</si>
  <si>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</si>
  <si>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</si>
  <si>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</si>
  <si>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</si>
  <si>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</si>
  <si>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</si>
  <si>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</si>
  <si>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</si>
  <si>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</si>
  <si>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</si>
  <si>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</si>
  <si>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</si>
  <si>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</si>
  <si>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</si>
  <si>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</si>
  <si>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</si>
  <si>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</si>
  <si>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</si>
  <si>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</si>
  <si>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</si>
  <si>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</si>
  <si>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</si>
  <si>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</si>
  <si>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</si>
  <si>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</si>
  <si>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</si>
  <si>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</si>
  <si>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</si>
  <si>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</si>
  <si>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</si>
  <si>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</si>
  <si>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</si>
  <si>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</si>
  <si>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</si>
  <si>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</si>
  <si>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</si>
  <si>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</si>
  <si>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</si>
  <si>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</si>
  <si>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</si>
  <si>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</si>
  <si>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</si>
  <si>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</si>
  <si>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</si>
  <si>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</si>
  <si>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</si>
  <si>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</si>
  <si>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</si>
  <si>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</si>
  <si>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</si>
  <si>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</si>
  <si>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</si>
  <si>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</si>
  <si>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</si>
  <si>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</si>
  <si>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</si>
  <si>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</si>
  <si>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</si>
  <si>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</si>
  <si>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</si>
  <si>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</si>
  <si>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</si>
  <si>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</si>
  <si>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</si>
  <si>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</si>
  <si>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</si>
  <si>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</si>
  <si>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</si>
  <si>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</si>
  <si>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</si>
  <si>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</si>
  <si>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</si>
  <si>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</si>
  <si>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</si>
  <si>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</si>
  <si>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</si>
  <si>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</si>
  <si>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</si>
  <si>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</si>
  <si>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</si>
  <si>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</si>
  <si>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</si>
  <si>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</si>
  <si>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</si>
  <si>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</si>
  <si>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</si>
  <si>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</si>
  <si>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</si>
  <si>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</si>
  <si>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</si>
  <si>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</si>
  <si>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</si>
  <si>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</si>
  <si>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</si>
  <si>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</si>
  <si>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</si>
  <si>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</si>
  <si>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</si>
  <si>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</si>
  <si>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</si>
  <si>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</si>
  <si>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</si>
  <si>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</si>
  <si>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</si>
  <si>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</si>
  <si>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</si>
  <si>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</si>
  <si>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</si>
  <si>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</si>
  <si>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</si>
  <si>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</si>
  <si>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</si>
  <si>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</si>
  <si>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</si>
  <si>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</si>
  <si>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</si>
  <si>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</si>
  <si>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</si>
  <si>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</si>
  <si>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</si>
  <si>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</si>
  <si>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</si>
  <si>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</si>
  <si>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</si>
  <si>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</si>
  <si>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</si>
  <si>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</si>
  <si>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</si>
  <si>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</si>
  <si>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</si>
  <si>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</si>
  <si>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</si>
  <si>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</si>
  <si>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</si>
  <si>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</si>
  <si>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</si>
  <si>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</si>
  <si>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</si>
  <si>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</si>
  <si>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</si>
  <si>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</si>
  <si>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</si>
  <si>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</si>
  <si>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</si>
  <si>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</si>
  <si>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</si>
  <si>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</si>
  <si>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</si>
  <si>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</si>
  <si>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</si>
  <si>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</si>
  <si>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</si>
  <si>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</si>
  <si>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</si>
  <si>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</si>
  <si>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</si>
  <si>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</si>
  <si>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</si>
  <si>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</si>
  <si>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</si>
  <si>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</si>
  <si>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</si>
  <si>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</si>
  <si>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</si>
  <si>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</si>
  <si>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</si>
  <si>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</si>
  <si>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</si>
  <si>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</si>
  <si>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</si>
  <si>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</si>
  <si>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</si>
  <si>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</si>
  <si>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</si>
  <si>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</si>
  <si>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</si>
  <si>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</si>
  <si>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</si>
  <si>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</si>
  <si>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</si>
  <si>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</si>
  <si>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</si>
  <si>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</si>
  <si>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</si>
  <si>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</si>
  <si>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</si>
  <si>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</si>
  <si>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</si>
  <si>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</si>
  <si>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</si>
  <si>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</si>
  <si>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</si>
  <si>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</si>
  <si>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</si>
  <si>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</si>
  <si>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</si>
  <si>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</si>
  <si>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</si>
  <si>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</si>
  <si>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</si>
  <si>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</si>
  <si>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</si>
  <si>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</si>
  <si>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</si>
  <si>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</si>
  <si>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</si>
  <si>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</si>
  <si>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</si>
  <si>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</si>
  <si>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</si>
  <si>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</si>
  <si>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</si>
  <si>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</si>
  <si>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</si>
  <si>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</si>
  <si>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</si>
  <si>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</si>
  <si>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</si>
  <si>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</si>
  <si>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</si>
  <si>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</si>
  <si>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</si>
  <si>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</si>
  <si>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</si>
  <si>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</si>
  <si>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</si>
  <si>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</si>
  <si>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</si>
  <si>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</si>
  <si>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</si>
  <si>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</si>
  <si>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</si>
  <si>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</si>
  <si>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</si>
  <si>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</si>
  <si>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</si>
  <si>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</si>
  <si>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</si>
  <si>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</si>
  <si>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</si>
  <si>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</si>
  <si>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</si>
  <si>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</si>
  <si>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</si>
  <si>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</si>
  <si>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</si>
  <si>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</si>
  <si>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</si>
  <si>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</si>
  <si>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</si>
  <si>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</si>
  <si>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</si>
  <si>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</si>
  <si>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</si>
  <si>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</si>
  <si>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</si>
  <si>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</si>
  <si>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</si>
  <si>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</si>
  <si>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</si>
  <si>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</si>
  <si>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</si>
  <si>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</si>
  <si>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</si>
  <si>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</si>
  <si>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</si>
  <si>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</si>
  <si>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</si>
  <si>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</si>
  <si>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</si>
  <si>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</si>
  <si>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</si>
  <si>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</si>
  <si>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</si>
  <si>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</si>
  <si>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</si>
  <si>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</si>
  <si>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</si>
  <si>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</si>
  <si>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</si>
  <si>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</si>
  <si>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</si>
  <si>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</si>
  <si>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</si>
  <si>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</si>
  <si>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</si>
  <si>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</si>
  <si>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</si>
  <si>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</si>
  <si>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</si>
  <si>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</si>
  <si>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</si>
  <si>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</si>
  <si>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</si>
  <si>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</si>
  <si>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</si>
  <si>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</si>
  <si>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</si>
  <si>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</si>
  <si>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</si>
  <si>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</si>
  <si>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</si>
  <si>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</si>
  <si>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</si>
  <si>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</si>
  <si>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</si>
  <si>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</si>
  <si>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</si>
  <si>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</si>
  <si>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</si>
  <si>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</si>
  <si>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</si>
  <si>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</si>
  <si>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</si>
  <si>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</si>
  <si>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</si>
  <si>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</si>
  <si>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</si>
  <si>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</si>
  <si>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</si>
  <si>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</si>
  <si>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</si>
  <si>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</si>
  <si>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</si>
  <si>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</si>
  <si>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</si>
  <si>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</si>
  <si>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</si>
  <si>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</si>
  <si>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</si>
  <si>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</si>
  <si>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</si>
  <si>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</si>
  <si>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</si>
  <si>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</si>
  <si>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</si>
  <si>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</si>
  <si>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</si>
  <si>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</si>
  <si>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</si>
  <si>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</si>
  <si>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</si>
  <si>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</si>
  <si>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</si>
  <si>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</si>
  <si>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</si>
  <si>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</si>
  <si>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</si>
  <si>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</si>
  <si>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</si>
  <si>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</si>
  <si>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</si>
  <si>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</si>
  <si>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</si>
  <si>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</si>
  <si>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</si>
  <si>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</si>
  <si>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</si>
  <si>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</si>
  <si>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</si>
  <si>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</si>
  <si>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</si>
  <si>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</si>
  <si>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</si>
  <si>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</si>
  <si>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</si>
  <si>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</si>
  <si>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</si>
  <si>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</si>
  <si>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</si>
  <si>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</si>
  <si>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</si>
  <si>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</si>
  <si>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</si>
  <si>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</si>
  <si>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</si>
  <si>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</si>
  <si>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</si>
  <si>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</si>
  <si>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</si>
  <si>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</si>
  <si>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</si>
  <si>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</si>
  <si>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</si>
  <si>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</si>
  <si>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</si>
  <si>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</si>
  <si>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</si>
  <si>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</si>
  <si>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</si>
  <si>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</si>
  <si>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</si>
  <si>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</si>
  <si>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</si>
  <si>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</si>
  <si>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</si>
  <si>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</si>
  <si>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</si>
  <si>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</si>
  <si>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</si>
  <si>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</si>
  <si>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</si>
  <si>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</si>
  <si>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</si>
  <si>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</si>
  <si>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</si>
  <si>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</si>
  <si>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</si>
  <si>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</si>
  <si>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</si>
  <si>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</si>
  <si>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</si>
  <si>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</si>
  <si>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</si>
  <si>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</si>
  <si>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</si>
  <si>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</si>
  <si>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</si>
  <si>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</si>
  <si>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</si>
  <si>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</si>
  <si>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</si>
  <si>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</si>
  <si>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</si>
  <si>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</si>
  <si>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</si>
  <si>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</si>
  <si>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</si>
  <si>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</si>
  <si>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</si>
  <si>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</si>
  <si>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</si>
  <si>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</si>
  <si>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</si>
  <si>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</si>
  <si>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</si>
  <si>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</si>
  <si>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</si>
  <si>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</si>
  <si>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</si>
  <si>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</si>
  <si>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</si>
  <si>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</si>
  <si>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</si>
  <si>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</si>
  <si>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</si>
  <si>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</si>
  <si>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</si>
  <si>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</si>
  <si>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</si>
  <si>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</si>
  <si>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</si>
  <si>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</si>
  <si>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</si>
  <si>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</si>
  <si>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</si>
  <si>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</si>
  <si>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</si>
  <si>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</si>
  <si>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</si>
  <si>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</si>
  <si>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</si>
  <si>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</si>
  <si>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</si>
  <si>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</si>
  <si>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</si>
  <si>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</si>
  <si>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</si>
  <si>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</si>
  <si>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</si>
  <si>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</si>
  <si>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</si>
  <si>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</si>
  <si>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</si>
  <si>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</si>
  <si>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</si>
  <si>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</si>
  <si>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</si>
  <si>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</si>
  <si>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</si>
  <si>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</si>
  <si>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</si>
  <si>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</si>
  <si>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</si>
  <si>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</si>
  <si>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</si>
  <si>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</si>
  <si>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</si>
  <si>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</si>
  <si>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</si>
  <si>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</si>
  <si>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</si>
  <si>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</si>
  <si>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</si>
  <si>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</si>
  <si>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</si>
  <si>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</si>
  <si>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</si>
  <si>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</si>
  <si>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</si>
  <si>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</si>
  <si>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</si>
  <si>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</si>
  <si>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</si>
  <si>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</si>
  <si>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</si>
  <si>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</si>
  <si>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</si>
  <si>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</si>
  <si>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</si>
  <si>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</si>
  <si>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</si>
  <si>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</si>
  <si>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</si>
  <si>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</si>
  <si>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</si>
  <si>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</si>
  <si>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</si>
  <si>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</si>
  <si>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</si>
  <si>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</si>
  <si>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</si>
  <si>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</si>
  <si>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</si>
  <si>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</si>
  <si>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</si>
  <si>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</si>
  <si>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</si>
  <si>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</si>
  <si>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</si>
  <si>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</si>
  <si>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</si>
  <si>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</si>
  <si>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</si>
  <si>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</si>
  <si>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</si>
  <si>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</si>
  <si>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</si>
  <si>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</si>
  <si>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</si>
  <si>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</si>
  <si>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</si>
  <si>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</si>
  <si>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</si>
  <si>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</si>
  <si>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</si>
  <si>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</si>
  <si>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</si>
  <si>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</si>
  <si>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</si>
  <si>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</si>
  <si>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</si>
  <si>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</si>
  <si>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</si>
  <si>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</si>
  <si>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</si>
  <si>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</si>
  <si>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</si>
  <si>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</si>
  <si>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</si>
  <si>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</si>
  <si>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</si>
  <si>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</si>
  <si>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</si>
  <si>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</si>
  <si>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</si>
  <si>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</si>
  <si>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</si>
  <si>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</si>
  <si>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</si>
  <si>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</si>
  <si>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</si>
  <si>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</si>
  <si>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</si>
  <si>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</si>
  <si>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</si>
  <si>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</si>
  <si>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</si>
  <si>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</si>
  <si>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</si>
  <si>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</si>
  <si>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</si>
  <si>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</si>
  <si>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IVANA BRNJIKA SLOVAKA</t>
  </si>
  <si>
    <t>JELISAVAC</t>
  </si>
  <si>
    <t>IVANA BRNJIKA SLOVAKA</t>
  </si>
  <si>
    <t>MIRELA JANTULA</t>
  </si>
  <si>
    <t>031605011</t>
  </si>
  <si>
    <t>031-333-920</t>
  </si>
  <si>
    <t>LJERKA ĆORKOVIĆ</t>
  </si>
  <si>
    <t>DA</t>
  </si>
  <si>
    <t>ured@os-ibslovak-jelisavac.skole.hr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</si>
</sst>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4253313</v>
      </c>
      <c r="D2" s="63">
        <f>PRRAS!E12</f>
        <v>4608850</v>
      </c>
      <c r="E2" s="63"/>
      <c r="F2" s="63"/>
      <c r="G2" s="64">
        <f t="shared" ref="G2:G65" si="0">(B2/1000)*(C2*1+D2*2)</f>
        <v>13471.013000000001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09249</v>
      </c>
      <c r="L10" s="50">
        <f>INT(VALUE(RefStr!B6))</f>
        <v>9249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03103919</v>
      </c>
      <c r="L11" s="50">
        <f>INT(VALUE(RefStr!B8))</f>
        <v>3103919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IVANA BRNJIKA SLOVAKA</v>
      </c>
      <c r="L12" s="50">
        <f>LEN(Skriveni!K12)</f>
        <v>35</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31500</v>
      </c>
      <c r="L13" s="50">
        <f>INT(VALUE(RefStr!B12))</f>
        <v>31500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JELISAVAC</v>
      </c>
      <c r="L14" s="50">
        <f>LEN(Skriveni!K14)</f>
        <v>9</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IVANA BRNJIKA SLOVAKA</v>
      </c>
      <c r="L15" s="50">
        <f>LEN(Skriveni!K15)</f>
        <v>21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278</v>
      </c>
      <c r="L19" s="50">
        <f>INT(VALUE(RefStr!B22))</f>
        <v>278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94839545339</v>
      </c>
      <c r="L21" s="50">
        <f>INT(VALUE(RefStr!K14))</f>
        <v>94839545339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MIRELA JANTULA</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031605011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031-333-920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ured@os-ibslovak-jelisavac.skole.hr</v>
      </c>
      <c r="L25" s="50">
        <f>LEN(RefStr!H29)</f>
        <v>35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ured@os-ibslovak-jelisavac.skole.hr</v>
      </c>
      <c r="L26" s="50">
        <f>LEN(RefStr!H31)</f>
        <v>35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LJERKA ĆORKOVIĆ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106.194.247,00</v>
      </c>
      <c r="L28" s="50">
        <f>SUM(G2:G1561)</f>
        <v>106194247.00300001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68817508.607999995</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30602000.943000007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6269925.1229999997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504812.32899999997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3565882</v>
      </c>
      <c r="D46" s="58">
        <f>PRRAS!E56</f>
        <v>3760969</v>
      </c>
      <c r="E46" s="58">
        <v>0</v>
      </c>
      <c r="F46" s="58">
        <v>0</v>
      </c>
      <c r="G46" s="59">
        <f t="shared" si="0"/>
        <v>498951.89999999997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9024</v>
      </c>
      <c r="D58" s="58">
        <f>PRRAS!E68</f>
        <v>10975</v>
      </c>
      <c r="E58" s="58">
        <v>0</v>
      </c>
      <c r="F58" s="58">
        <v>0</v>
      </c>
      <c r="G58" s="59">
        <f t="shared" si="0"/>
        <v>1765.518</v>
      </c>
      <c r="H58" s="59">
        <f t="shared" si="1"/>
        <v>0</v>
      </c>
      <c r="I58" s="60">
        <v>0</v>
      </c>
    </row>
    <row r="59" spans="1:9" x14ac:dyDescent="0.2">
      <c r="A59" s="57">
        <v>151</v>
      </c>
      <c r="B59" s="58">
        <f>PRRAS!C69</f>
        <v>58</v>
      </c>
      <c r="C59" s="58">
        <f>PRRAS!D69</f>
        <v>9024</v>
      </c>
      <c r="D59" s="58">
        <f>PRRAS!E69</f>
        <v>10975</v>
      </c>
      <c r="E59" s="58">
        <v>0</v>
      </c>
      <c r="F59" s="58">
        <v>0</v>
      </c>
      <c r="G59" s="59">
        <f t="shared" si="0"/>
        <v>1796.4920000000002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3556858</v>
      </c>
      <c r="D64" s="58">
        <f>PRRAS!E74</f>
        <v>3745482</v>
      </c>
      <c r="E64" s="58">
        <v>0</v>
      </c>
      <c r="F64" s="58">
        <v>0</v>
      </c>
      <c r="G64" s="59">
        <f t="shared" si="0"/>
        <v>696012.78599999996</v>
      </c>
      <c r="H64" s="59">
        <f t="shared" si="1"/>
        <v>0</v>
      </c>
      <c r="I64" s="60">
        <v>0</v>
      </c>
    </row>
    <row r="65" spans="1:9" x14ac:dyDescent="0.2">
      <c r="A65" s="57">
        <v>151</v>
      </c>
      <c r="B65" s="58">
        <f>PRRAS!C75</f>
        <v>64</v>
      </c>
      <c r="C65" s="58">
        <f>PRRAS!D75</f>
        <v>3556858</v>
      </c>
      <c r="D65" s="58">
        <f>PRRAS!E75</f>
        <v>3745482</v>
      </c>
      <c r="E65" s="58">
        <v>0</v>
      </c>
      <c r="F65" s="58">
        <v>0</v>
      </c>
      <c r="G65" s="59">
        <f t="shared" si="0"/>
        <v>707060.60800000001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4512</v>
      </c>
      <c r="E67" s="58">
        <v>0</v>
      </c>
      <c r="F67" s="58">
        <v>0</v>
      </c>
      <c r="G67" s="59">
        <f t="shared" si="2"/>
        <v>595.58400000000006</v>
      </c>
      <c r="H67" s="59">
        <f t="shared" si="3"/>
        <v>0</v>
      </c>
      <c r="I67" s="60">
        <v>0</v>
      </c>
    </row>
    <row r="68" spans="1:9" x14ac:dyDescent="0.2">
      <c r="A68" s="57">
        <v>151</v>
      </c>
      <c r="B68" s="58">
        <f>PRRAS!C78</f>
        <v>67</v>
      </c>
      <c r="C68" s="58">
        <f>PRRAS!D78</f>
        <v>0</v>
      </c>
      <c r="D68" s="58">
        <f>PRRAS!E78</f>
        <v>4512</v>
      </c>
      <c r="E68" s="58">
        <v>0</v>
      </c>
      <c r="F68" s="58">
        <v>0</v>
      </c>
      <c r="G68" s="59">
        <f t="shared" si="2"/>
        <v>604.60800000000006</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81</v>
      </c>
      <c r="D75" s="58">
        <f>PRRAS!E85</f>
        <v>39</v>
      </c>
      <c r="E75" s="58">
        <v>0</v>
      </c>
      <c r="F75" s="58">
        <v>0</v>
      </c>
      <c r="G75" s="59">
        <f t="shared" si="2"/>
        <v>11.766</v>
      </c>
      <c r="H75" s="59">
        <f t="shared" si="3"/>
        <v>0</v>
      </c>
      <c r="I75" s="60">
        <v>0</v>
      </c>
    </row>
    <row r="76" spans="1:9" x14ac:dyDescent="0.2">
      <c r="A76" s="57">
        <v>151</v>
      </c>
      <c r="B76" s="58">
        <f>PRRAS!C86</f>
        <v>75</v>
      </c>
      <c r="C76" s="58">
        <f>PRRAS!D86</f>
        <v>81</v>
      </c>
      <c r="D76" s="58">
        <f>PRRAS!E86</f>
        <v>39</v>
      </c>
      <c r="E76" s="58">
        <v>0</v>
      </c>
      <c r="F76" s="58">
        <v>0</v>
      </c>
      <c r="G76" s="59">
        <f t="shared" si="2"/>
        <v>11.924999999999999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81</v>
      </c>
      <c r="D78" s="58">
        <f>PRRAS!E88</f>
        <v>39</v>
      </c>
      <c r="E78" s="58">
        <v>0</v>
      </c>
      <c r="F78" s="58">
        <v>0</v>
      </c>
      <c r="G78" s="59">
        <f t="shared" si="2"/>
        <v>12.243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123292</v>
      </c>
      <c r="D106" s="58">
        <f>PRRAS!E116</f>
        <v>19576</v>
      </c>
      <c r="E106" s="58">
        <v>0</v>
      </c>
      <c r="F106" s="58">
        <v>0</v>
      </c>
      <c r="G106" s="59">
        <f t="shared" si="2"/>
        <v>17056.62</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123292</v>
      </c>
      <c r="D112" s="58">
        <f>PRRAS!E122</f>
        <v>19576</v>
      </c>
      <c r="E112" s="58">
        <v>0</v>
      </c>
      <c r="F112" s="58">
        <v>0</v>
      </c>
      <c r="G112" s="59">
        <f t="shared" si="2"/>
        <v>18031.284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123292</v>
      </c>
      <c r="D117" s="58">
        <f>PRRAS!E127</f>
        <v>19576</v>
      </c>
      <c r="E117" s="58">
        <v>0</v>
      </c>
      <c r="F117" s="58">
        <v>0</v>
      </c>
      <c r="G117" s="59">
        <f t="shared" si="2"/>
        <v>18843.504000000001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28725</v>
      </c>
      <c r="D124" s="58">
        <f>PRRAS!E134</f>
        <v>25030</v>
      </c>
      <c r="E124" s="58">
        <v>0</v>
      </c>
      <c r="F124" s="58">
        <v>0</v>
      </c>
      <c r="G124" s="59">
        <f t="shared" si="2"/>
        <v>9690.5550000000003</v>
      </c>
      <c r="H124" s="59">
        <f t="shared" si="3"/>
        <v>0</v>
      </c>
      <c r="I124" s="60">
        <v>0</v>
      </c>
    </row>
    <row r="125" spans="1:9" x14ac:dyDescent="0.2">
      <c r="A125" s="57">
        <v>151</v>
      </c>
      <c r="B125" s="58">
        <f>PRRAS!C135</f>
        <v>124</v>
      </c>
      <c r="C125" s="58">
        <f>PRRAS!D135</f>
        <v>28725</v>
      </c>
      <c r="D125" s="58">
        <f>PRRAS!E135</f>
        <v>23230</v>
      </c>
      <c r="E125" s="58">
        <v>0</v>
      </c>
      <c r="F125" s="58">
        <v>0</v>
      </c>
      <c r="G125" s="59">
        <f t="shared" si="2"/>
        <v>9322.94</v>
      </c>
      <c r="H125" s="59">
        <f t="shared" si="3"/>
        <v>0</v>
      </c>
      <c r="I125" s="60">
        <v>0</v>
      </c>
    </row>
    <row r="126" spans="1:9" x14ac:dyDescent="0.2">
      <c r="A126" s="57">
        <v>151</v>
      </c>
      <c r="B126" s="58">
        <f>PRRAS!C136</f>
        <v>125</v>
      </c>
      <c r="C126" s="58">
        <f>PRRAS!D136</f>
        <v>2950</v>
      </c>
      <c r="D126" s="58">
        <f>PRRAS!E136</f>
        <v>3560</v>
      </c>
      <c r="E126" s="58">
        <v>0</v>
      </c>
      <c r="F126" s="58">
        <v>0</v>
      </c>
      <c r="G126" s="59">
        <f t="shared" si="2"/>
        <v>1258.75</v>
      </c>
      <c r="H126" s="59">
        <f t="shared" si="3"/>
        <v>0</v>
      </c>
      <c r="I126" s="60">
        <v>0</v>
      </c>
    </row>
    <row r="127" spans="1:9" x14ac:dyDescent="0.2">
      <c r="A127" s="57">
        <v>151</v>
      </c>
      <c r="B127" s="58">
        <f>PRRAS!C137</f>
        <v>126</v>
      </c>
      <c r="C127" s="58">
        <f>PRRAS!D137</f>
        <v>25775</v>
      </c>
      <c r="D127" s="58">
        <f>PRRAS!E137</f>
        <v>19670</v>
      </c>
      <c r="E127" s="58">
        <v>0</v>
      </c>
      <c r="F127" s="58">
        <v>0</v>
      </c>
      <c r="G127" s="59">
        <f t="shared" si="2"/>
        <v>8204.49</v>
      </c>
      <c r="H127" s="59">
        <f t="shared" si="3"/>
        <v>0</v>
      </c>
      <c r="I127" s="60">
        <v>0</v>
      </c>
    </row>
    <row r="128" spans="1:9" x14ac:dyDescent="0.2">
      <c r="A128" s="57">
        <v>151</v>
      </c>
      <c r="B128" s="58">
        <f>PRRAS!C138</f>
        <v>127</v>
      </c>
      <c r="C128" s="58">
        <f>PRRAS!D138</f>
        <v>0</v>
      </c>
      <c r="D128" s="58">
        <f>PRRAS!E138</f>
        <v>1800</v>
      </c>
      <c r="E128" s="58">
        <v>0</v>
      </c>
      <c r="F128" s="58">
        <v>0</v>
      </c>
      <c r="G128" s="59">
        <f t="shared" si="2"/>
        <v>457.2</v>
      </c>
      <c r="H128" s="59">
        <f t="shared" si="3"/>
        <v>0</v>
      </c>
      <c r="I128" s="60">
        <v>0</v>
      </c>
    </row>
    <row r="129" spans="1:9" x14ac:dyDescent="0.2">
      <c r="A129" s="57">
        <v>151</v>
      </c>
      <c r="B129" s="58">
        <f>PRRAS!C139</f>
        <v>128</v>
      </c>
      <c r="C129" s="58">
        <f>PRRAS!D139</f>
        <v>0</v>
      </c>
      <c r="D129" s="58">
        <f>PRRAS!E139</f>
        <v>1800</v>
      </c>
      <c r="E129" s="58">
        <v>0</v>
      </c>
      <c r="F129" s="58">
        <v>0</v>
      </c>
      <c r="G129" s="59">
        <f t="shared" si="2"/>
        <v>460.8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532291</v>
      </c>
      <c r="D131" s="58">
        <f>PRRAS!E141</f>
        <v>795328</v>
      </c>
      <c r="E131" s="58">
        <v>0</v>
      </c>
      <c r="F131" s="58">
        <v>0</v>
      </c>
      <c r="G131" s="59">
        <f t="shared" si="4"/>
        <v>275983.11</v>
      </c>
      <c r="H131" s="59">
        <f t="shared" si="5"/>
        <v>0</v>
      </c>
      <c r="I131" s="60">
        <v>0</v>
      </c>
    </row>
    <row r="132" spans="1:9" x14ac:dyDescent="0.2">
      <c r="A132" s="57">
        <v>151</v>
      </c>
      <c r="B132" s="58">
        <f>PRRAS!C142</f>
        <v>131</v>
      </c>
      <c r="C132" s="58">
        <f>PRRAS!D142</f>
        <v>532291</v>
      </c>
      <c r="D132" s="58">
        <f>PRRAS!E142</f>
        <v>795328</v>
      </c>
      <c r="E132" s="58">
        <v>0</v>
      </c>
      <c r="F132" s="58">
        <v>0</v>
      </c>
      <c r="G132" s="59">
        <f t="shared" si="4"/>
        <v>278106.05700000003</v>
      </c>
      <c r="H132" s="59">
        <f t="shared" si="5"/>
        <v>0</v>
      </c>
      <c r="I132" s="60">
        <v>0</v>
      </c>
    </row>
    <row r="133" spans="1:9" x14ac:dyDescent="0.2">
      <c r="A133" s="57">
        <v>151</v>
      </c>
      <c r="B133" s="58">
        <f>PRRAS!C143</f>
        <v>132</v>
      </c>
      <c r="C133" s="58">
        <f>PRRAS!D143</f>
        <v>437032</v>
      </c>
      <c r="D133" s="58">
        <f>PRRAS!E143</f>
        <v>740290</v>
      </c>
      <c r="E133" s="58">
        <v>0</v>
      </c>
      <c r="F133" s="58">
        <v>0</v>
      </c>
      <c r="G133" s="59">
        <f t="shared" si="4"/>
        <v>253124.78400000001</v>
      </c>
      <c r="H133" s="59">
        <f t="shared" si="5"/>
        <v>0</v>
      </c>
      <c r="I133" s="60">
        <v>0</v>
      </c>
    </row>
    <row r="134" spans="1:9" x14ac:dyDescent="0.2">
      <c r="A134" s="57">
        <v>151</v>
      </c>
      <c r="B134" s="58">
        <f>PRRAS!C144</f>
        <v>133</v>
      </c>
      <c r="C134" s="58">
        <f>PRRAS!D144</f>
        <v>95259</v>
      </c>
      <c r="D134" s="58">
        <f>PRRAS!E144</f>
        <v>55038</v>
      </c>
      <c r="E134" s="58">
        <v>0</v>
      </c>
      <c r="F134" s="58">
        <v>0</v>
      </c>
      <c r="G134" s="59">
        <f t="shared" si="4"/>
        <v>27309.555</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3042</v>
      </c>
      <c r="D137" s="58">
        <f>PRRAS!E147</f>
        <v>7908</v>
      </c>
      <c r="E137" s="58">
        <v>0</v>
      </c>
      <c r="F137" s="58">
        <v>0</v>
      </c>
      <c r="G137" s="59">
        <f t="shared" si="4"/>
        <v>2564.6880000000001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3042</v>
      </c>
      <c r="D148" s="58">
        <f>PRRAS!E158</f>
        <v>7908</v>
      </c>
      <c r="E148" s="58">
        <v>0</v>
      </c>
      <c r="F148" s="58">
        <v>0</v>
      </c>
      <c r="G148" s="59">
        <f t="shared" si="4"/>
        <v>2772.1259999999997</v>
      </c>
      <c r="H148" s="59">
        <f t="shared" si="5"/>
        <v>0</v>
      </c>
      <c r="I148" s="60">
        <v>0</v>
      </c>
    </row>
    <row r="149" spans="1:9" x14ac:dyDescent="0.2">
      <c r="A149" s="57">
        <v>151</v>
      </c>
      <c r="B149" s="58">
        <f>PRRAS!C159</f>
        <v>148</v>
      </c>
      <c r="C149" s="58">
        <f>PRRAS!D159</f>
        <v>4142585</v>
      </c>
      <c r="D149" s="58">
        <f>PRRAS!E159</f>
        <v>4468214</v>
      </c>
      <c r="E149" s="58">
        <v>0</v>
      </c>
      <c r="F149" s="58">
        <v>0</v>
      </c>
      <c r="G149" s="59">
        <f t="shared" si="4"/>
        <v>1935693.9239999999</v>
      </c>
      <c r="H149" s="59">
        <f t="shared" si="5"/>
        <v>0</v>
      </c>
      <c r="I149" s="60">
        <v>0</v>
      </c>
    </row>
    <row r="150" spans="1:9" x14ac:dyDescent="0.2">
      <c r="A150" s="57">
        <v>151</v>
      </c>
      <c r="B150" s="58">
        <f>PRRAS!C160</f>
        <v>149</v>
      </c>
      <c r="C150" s="58">
        <f>PRRAS!D160</f>
        <v>3411287</v>
      </c>
      <c r="D150" s="58">
        <f>PRRAS!E160</f>
        <v>3449344</v>
      </c>
      <c r="E150" s="58">
        <v>0</v>
      </c>
      <c r="F150" s="58">
        <v>0</v>
      </c>
      <c r="G150" s="59">
        <f t="shared" si="4"/>
        <v>1536186.2749999999</v>
      </c>
      <c r="H150" s="59">
        <f t="shared" si="5"/>
        <v>0</v>
      </c>
      <c r="I150" s="60">
        <v>0</v>
      </c>
    </row>
    <row r="151" spans="1:9" x14ac:dyDescent="0.2">
      <c r="A151" s="57">
        <v>151</v>
      </c>
      <c r="B151" s="58">
        <f>PRRAS!C161</f>
        <v>150</v>
      </c>
      <c r="C151" s="58">
        <f>PRRAS!D161</f>
        <v>2798132</v>
      </c>
      <c r="D151" s="58">
        <f>PRRAS!E161</f>
        <v>2861357</v>
      </c>
      <c r="E151" s="58">
        <v>0</v>
      </c>
      <c r="F151" s="58">
        <v>0</v>
      </c>
      <c r="G151" s="59">
        <f t="shared" si="4"/>
        <v>1278126.8999999999</v>
      </c>
      <c r="H151" s="59">
        <f t="shared" si="5"/>
        <v>0</v>
      </c>
      <c r="I151" s="60">
        <v>0</v>
      </c>
    </row>
    <row r="152" spans="1:9" x14ac:dyDescent="0.2">
      <c r="A152" s="57">
        <v>151</v>
      </c>
      <c r="B152" s="58">
        <f>PRRAS!C162</f>
        <v>151</v>
      </c>
      <c r="C152" s="58">
        <f>PRRAS!D162</f>
        <v>2736971</v>
      </c>
      <c r="D152" s="58">
        <f>PRRAS!E162</f>
        <v>2808259</v>
      </c>
      <c r="E152" s="58">
        <v>0</v>
      </c>
      <c r="F152" s="58">
        <v>0</v>
      </c>
      <c r="G152" s="59">
        <f t="shared" si="4"/>
        <v>1261376.8389999999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8339</v>
      </c>
      <c r="D154" s="58">
        <f>PRRAS!E164</f>
        <v>21631</v>
      </c>
      <c r="E154" s="58">
        <v>0</v>
      </c>
      <c r="F154" s="58">
        <v>0</v>
      </c>
      <c r="G154" s="59">
        <f t="shared" si="4"/>
        <v>7894.9529999999995</v>
      </c>
      <c r="H154" s="59">
        <f t="shared" si="5"/>
        <v>0</v>
      </c>
      <c r="I154" s="60">
        <v>0</v>
      </c>
    </row>
    <row r="155" spans="1:9" x14ac:dyDescent="0.2">
      <c r="A155" s="57">
        <v>151</v>
      </c>
      <c r="B155" s="58">
        <f>PRRAS!C165</f>
        <v>154</v>
      </c>
      <c r="C155" s="58">
        <f>PRRAS!D165</f>
        <v>52822</v>
      </c>
      <c r="D155" s="58">
        <f>PRRAS!E165</f>
        <v>31467</v>
      </c>
      <c r="E155" s="58">
        <v>0</v>
      </c>
      <c r="F155" s="58">
        <v>0</v>
      </c>
      <c r="G155" s="59">
        <f t="shared" si="4"/>
        <v>17826.423999999999</v>
      </c>
      <c r="H155" s="59">
        <f t="shared" si="5"/>
        <v>0</v>
      </c>
      <c r="I155" s="60">
        <v>0</v>
      </c>
    </row>
    <row r="156" spans="1:9" x14ac:dyDescent="0.2">
      <c r="A156" s="57">
        <v>151</v>
      </c>
      <c r="B156" s="58">
        <f>PRRAS!C166</f>
        <v>155</v>
      </c>
      <c r="C156" s="58">
        <f>PRRAS!D166</f>
        <v>132430</v>
      </c>
      <c r="D156" s="58">
        <f>PRRAS!E166</f>
        <v>98964</v>
      </c>
      <c r="E156" s="58">
        <v>0</v>
      </c>
      <c r="F156" s="58">
        <v>0</v>
      </c>
      <c r="G156" s="59">
        <f t="shared" si="4"/>
        <v>51205.49</v>
      </c>
      <c r="H156" s="59">
        <f t="shared" si="5"/>
        <v>0</v>
      </c>
      <c r="I156" s="60">
        <v>0</v>
      </c>
    </row>
    <row r="157" spans="1:9" x14ac:dyDescent="0.2">
      <c r="A157" s="57">
        <v>151</v>
      </c>
      <c r="B157" s="58">
        <f>PRRAS!C167</f>
        <v>156</v>
      </c>
      <c r="C157" s="58">
        <f>PRRAS!D167</f>
        <v>480725</v>
      </c>
      <c r="D157" s="58">
        <f>PRRAS!E167</f>
        <v>489023</v>
      </c>
      <c r="E157" s="58">
        <v>0</v>
      </c>
      <c r="F157" s="58">
        <v>0</v>
      </c>
      <c r="G157" s="59">
        <f t="shared" si="4"/>
        <v>227568.27600000001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433211</v>
      </c>
      <c r="D159" s="58">
        <f>PRRAS!E169</f>
        <v>407834</v>
      </c>
      <c r="E159" s="58">
        <v>0</v>
      </c>
      <c r="F159" s="58">
        <v>0</v>
      </c>
      <c r="G159" s="59">
        <f t="shared" si="4"/>
        <v>197322.88200000001</v>
      </c>
      <c r="H159" s="59">
        <f t="shared" si="5"/>
        <v>0</v>
      </c>
      <c r="I159" s="60">
        <v>0</v>
      </c>
    </row>
    <row r="160" spans="1:9" x14ac:dyDescent="0.2">
      <c r="A160" s="57">
        <v>151</v>
      </c>
      <c r="B160" s="58">
        <f>PRRAS!C170</f>
        <v>159</v>
      </c>
      <c r="C160" s="58">
        <f>PRRAS!D170</f>
        <v>47514</v>
      </c>
      <c r="D160" s="58">
        <f>PRRAS!E170</f>
        <v>81189</v>
      </c>
      <c r="E160" s="58">
        <v>0</v>
      </c>
      <c r="F160" s="58">
        <v>0</v>
      </c>
      <c r="G160" s="59">
        <f t="shared" si="4"/>
        <v>33372.828000000001</v>
      </c>
      <c r="H160" s="59">
        <f t="shared" si="5"/>
        <v>0</v>
      </c>
      <c r="I160" s="60">
        <v>0</v>
      </c>
    </row>
    <row r="161" spans="1:9" x14ac:dyDescent="0.2">
      <c r="A161" s="57">
        <v>151</v>
      </c>
      <c r="B161" s="58">
        <f>PRRAS!C171</f>
        <v>160</v>
      </c>
      <c r="C161" s="58">
        <f>PRRAS!D171</f>
        <v>724620</v>
      </c>
      <c r="D161" s="58">
        <f>PRRAS!E171</f>
        <v>1014580</v>
      </c>
      <c r="E161" s="58">
        <v>0</v>
      </c>
      <c r="F161" s="58">
        <v>0</v>
      </c>
      <c r="G161" s="59">
        <f t="shared" si="4"/>
        <v>440604.8</v>
      </c>
      <c r="H161" s="59">
        <f t="shared" si="5"/>
        <v>0</v>
      </c>
      <c r="I161" s="60">
        <v>0</v>
      </c>
    </row>
    <row r="162" spans="1:9" x14ac:dyDescent="0.2">
      <c r="A162" s="57">
        <v>151</v>
      </c>
      <c r="B162" s="58">
        <f>PRRAS!C172</f>
        <v>161</v>
      </c>
      <c r="C162" s="58">
        <f>PRRAS!D172</f>
        <v>168355</v>
      </c>
      <c r="D162" s="58">
        <f>PRRAS!E172</f>
        <v>243969</v>
      </c>
      <c r="E162" s="58">
        <v>0</v>
      </c>
      <c r="F162" s="58">
        <v>0</v>
      </c>
      <c r="G162" s="59">
        <f t="shared" si="4"/>
        <v>105663.17300000001</v>
      </c>
      <c r="H162" s="59">
        <f t="shared" si="5"/>
        <v>0</v>
      </c>
      <c r="I162" s="60">
        <v>0</v>
      </c>
    </row>
    <row r="163" spans="1:9" x14ac:dyDescent="0.2">
      <c r="A163" s="57">
        <v>151</v>
      </c>
      <c r="B163" s="58">
        <f>PRRAS!C173</f>
        <v>162</v>
      </c>
      <c r="C163" s="58">
        <f>PRRAS!D173</f>
        <v>29741</v>
      </c>
      <c r="D163" s="58">
        <f>PRRAS!E173</f>
        <v>32590</v>
      </c>
      <c r="E163" s="58">
        <v>0</v>
      </c>
      <c r="F163" s="58">
        <v>0</v>
      </c>
      <c r="G163" s="59">
        <f t="shared" si="4"/>
        <v>15377.202000000001</v>
      </c>
      <c r="H163" s="59">
        <f t="shared" si="5"/>
        <v>0</v>
      </c>
      <c r="I163" s="60">
        <v>0</v>
      </c>
    </row>
    <row r="164" spans="1:9" x14ac:dyDescent="0.2">
      <c r="A164" s="57">
        <v>151</v>
      </c>
      <c r="B164" s="58">
        <f>PRRAS!C174</f>
        <v>163</v>
      </c>
      <c r="C164" s="58">
        <f>PRRAS!D174</f>
        <v>134568</v>
      </c>
      <c r="D164" s="58">
        <f>PRRAS!E174</f>
        <v>204295</v>
      </c>
      <c r="E164" s="58">
        <v>0</v>
      </c>
      <c r="F164" s="58">
        <v>0</v>
      </c>
      <c r="G164" s="59">
        <f t="shared" si="4"/>
        <v>88534.754000000001</v>
      </c>
      <c r="H164" s="59">
        <f t="shared" si="5"/>
        <v>0</v>
      </c>
      <c r="I164" s="60">
        <v>0</v>
      </c>
    </row>
    <row r="165" spans="1:9" x14ac:dyDescent="0.2">
      <c r="A165" s="57">
        <v>151</v>
      </c>
      <c r="B165" s="58">
        <f>PRRAS!C175</f>
        <v>164</v>
      </c>
      <c r="C165" s="58">
        <f>PRRAS!D175</f>
        <v>4046</v>
      </c>
      <c r="D165" s="58">
        <f>PRRAS!E175</f>
        <v>7084</v>
      </c>
      <c r="E165" s="58">
        <v>0</v>
      </c>
      <c r="F165" s="58">
        <v>0</v>
      </c>
      <c r="G165" s="59">
        <f t="shared" si="4"/>
        <v>2987.096</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274765</v>
      </c>
      <c r="D167" s="58">
        <f>PRRAS!E177</f>
        <v>256109</v>
      </c>
      <c r="E167" s="58">
        <v>0</v>
      </c>
      <c r="F167" s="58">
        <v>0</v>
      </c>
      <c r="G167" s="59">
        <f t="shared" si="4"/>
        <v>130639.178</v>
      </c>
      <c r="H167" s="59">
        <f t="shared" si="5"/>
        <v>0</v>
      </c>
      <c r="I167" s="60">
        <v>0</v>
      </c>
    </row>
    <row r="168" spans="1:9" x14ac:dyDescent="0.2">
      <c r="A168" s="57">
        <v>151</v>
      </c>
      <c r="B168" s="58">
        <f>PRRAS!C178</f>
        <v>167</v>
      </c>
      <c r="C168" s="58">
        <f>PRRAS!D178</f>
        <v>51300</v>
      </c>
      <c r="D168" s="58">
        <f>PRRAS!E178</f>
        <v>39771</v>
      </c>
      <c r="E168" s="58">
        <v>0</v>
      </c>
      <c r="F168" s="58">
        <v>0</v>
      </c>
      <c r="G168" s="59">
        <f t="shared" si="4"/>
        <v>21850.614000000001</v>
      </c>
      <c r="H168" s="59">
        <f t="shared" si="5"/>
        <v>0</v>
      </c>
      <c r="I168" s="60">
        <v>0</v>
      </c>
    </row>
    <row r="169" spans="1:9" x14ac:dyDescent="0.2">
      <c r="A169" s="57">
        <v>151</v>
      </c>
      <c r="B169" s="58">
        <f>PRRAS!C179</f>
        <v>168</v>
      </c>
      <c r="C169" s="58">
        <f>PRRAS!D179</f>
        <v>87524</v>
      </c>
      <c r="D169" s="58">
        <f>PRRAS!E179</f>
        <v>109944</v>
      </c>
      <c r="E169" s="58">
        <v>0</v>
      </c>
      <c r="F169" s="58">
        <v>0</v>
      </c>
      <c r="G169" s="59">
        <f t="shared" si="4"/>
        <v>51645.216</v>
      </c>
      <c r="H169" s="59">
        <f t="shared" si="5"/>
        <v>0</v>
      </c>
      <c r="I169" s="60">
        <v>0</v>
      </c>
    </row>
    <row r="170" spans="1:9" x14ac:dyDescent="0.2">
      <c r="A170" s="57">
        <v>151</v>
      </c>
      <c r="B170" s="58">
        <f>PRRAS!C180</f>
        <v>169</v>
      </c>
      <c r="C170" s="58">
        <f>PRRAS!D180</f>
        <v>116267</v>
      </c>
      <c r="D170" s="58">
        <f>PRRAS!E180</f>
        <v>99693</v>
      </c>
      <c r="E170" s="58">
        <v>0</v>
      </c>
      <c r="F170" s="58">
        <v>0</v>
      </c>
      <c r="G170" s="59">
        <f t="shared" si="4"/>
        <v>53345.357000000004</v>
      </c>
      <c r="H170" s="59">
        <f t="shared" si="5"/>
        <v>0</v>
      </c>
      <c r="I170" s="60">
        <v>0</v>
      </c>
    </row>
    <row r="171" spans="1:9" x14ac:dyDescent="0.2">
      <c r="A171" s="57">
        <v>151</v>
      </c>
      <c r="B171" s="58">
        <f>PRRAS!C181</f>
        <v>170</v>
      </c>
      <c r="C171" s="58">
        <f>PRRAS!D181</f>
        <v>7773</v>
      </c>
      <c r="D171" s="58">
        <f>PRRAS!E181</f>
        <v>4814</v>
      </c>
      <c r="E171" s="58">
        <v>0</v>
      </c>
      <c r="F171" s="58">
        <v>0</v>
      </c>
      <c r="G171" s="59">
        <f t="shared" si="4"/>
        <v>2958.17</v>
      </c>
      <c r="H171" s="59">
        <f t="shared" si="5"/>
        <v>0</v>
      </c>
      <c r="I171" s="60">
        <v>0</v>
      </c>
    </row>
    <row r="172" spans="1:9" x14ac:dyDescent="0.2">
      <c r="A172" s="57">
        <v>151</v>
      </c>
      <c r="B172" s="58">
        <f>PRRAS!C182</f>
        <v>171</v>
      </c>
      <c r="C172" s="58">
        <f>PRRAS!D182</f>
        <v>10431</v>
      </c>
      <c r="D172" s="58">
        <f>PRRAS!E182</f>
        <v>1887</v>
      </c>
      <c r="E172" s="58">
        <v>0</v>
      </c>
      <c r="F172" s="58">
        <v>0</v>
      </c>
      <c r="G172" s="59">
        <f t="shared" si="4"/>
        <v>2429.0550000000003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1470</v>
      </c>
      <c r="D174" s="58">
        <f>PRRAS!E184</f>
        <v>0</v>
      </c>
      <c r="E174" s="58">
        <v>0</v>
      </c>
      <c r="F174" s="58">
        <v>0</v>
      </c>
      <c r="G174" s="59">
        <f t="shared" si="4"/>
        <v>254.30999999999997</v>
      </c>
      <c r="H174" s="59">
        <f t="shared" si="5"/>
        <v>0</v>
      </c>
      <c r="I174" s="60">
        <v>0</v>
      </c>
    </row>
    <row r="175" spans="1:9" x14ac:dyDescent="0.2">
      <c r="A175" s="57">
        <v>151</v>
      </c>
      <c r="B175" s="58">
        <f>PRRAS!C185</f>
        <v>174</v>
      </c>
      <c r="C175" s="58">
        <f>PRRAS!D185</f>
        <v>240190</v>
      </c>
      <c r="D175" s="58">
        <f>PRRAS!E185</f>
        <v>454410</v>
      </c>
      <c r="E175" s="58">
        <v>0</v>
      </c>
      <c r="F175" s="58">
        <v>0</v>
      </c>
      <c r="G175" s="59">
        <f t="shared" si="4"/>
        <v>199927.74</v>
      </c>
      <c r="H175" s="59">
        <f t="shared" si="5"/>
        <v>0</v>
      </c>
      <c r="I175" s="60">
        <v>0</v>
      </c>
    </row>
    <row r="176" spans="1:9" x14ac:dyDescent="0.2">
      <c r="A176" s="57">
        <v>151</v>
      </c>
      <c r="B176" s="58">
        <f>PRRAS!C186</f>
        <v>175</v>
      </c>
      <c r="C176" s="58">
        <f>PRRAS!D186</f>
        <v>25739</v>
      </c>
      <c r="D176" s="58">
        <f>PRRAS!E186</f>
        <v>31184</v>
      </c>
      <c r="E176" s="58">
        <v>0</v>
      </c>
      <c r="F176" s="58">
        <v>0</v>
      </c>
      <c r="G176" s="59">
        <f t="shared" si="4"/>
        <v>15418.724999999999</v>
      </c>
      <c r="H176" s="59">
        <f t="shared" si="5"/>
        <v>0</v>
      </c>
      <c r="I176" s="60">
        <v>0</v>
      </c>
    </row>
    <row r="177" spans="1:9" x14ac:dyDescent="0.2">
      <c r="A177" s="57">
        <v>151</v>
      </c>
      <c r="B177" s="58">
        <f>PRRAS!C187</f>
        <v>176</v>
      </c>
      <c r="C177" s="58">
        <f>PRRAS!D187</f>
        <v>120557</v>
      </c>
      <c r="D177" s="58">
        <f>PRRAS!E187</f>
        <v>325876</v>
      </c>
      <c r="E177" s="58">
        <v>0</v>
      </c>
      <c r="F177" s="58">
        <v>0</v>
      </c>
      <c r="G177" s="59">
        <f t="shared" si="4"/>
        <v>135926.38399999999</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47736</v>
      </c>
      <c r="D179" s="58">
        <f>PRRAS!E189</f>
        <v>63838</v>
      </c>
      <c r="E179" s="58">
        <v>0</v>
      </c>
      <c r="F179" s="58">
        <v>0</v>
      </c>
      <c r="G179" s="59">
        <f t="shared" si="4"/>
        <v>31223.335999999999</v>
      </c>
      <c r="H179" s="59">
        <f t="shared" si="5"/>
        <v>0</v>
      </c>
      <c r="I179" s="60">
        <v>0</v>
      </c>
    </row>
    <row r="180" spans="1:9" x14ac:dyDescent="0.2">
      <c r="A180" s="57">
        <v>151</v>
      </c>
      <c r="B180" s="58">
        <f>PRRAS!C190</f>
        <v>179</v>
      </c>
      <c r="C180" s="58">
        <f>PRRAS!D190</f>
        <v>4738</v>
      </c>
      <c r="D180" s="58">
        <f>PRRAS!E190</f>
        <v>4689</v>
      </c>
      <c r="E180" s="58">
        <v>0</v>
      </c>
      <c r="F180" s="58">
        <v>0</v>
      </c>
      <c r="G180" s="59">
        <f t="shared" si="4"/>
        <v>2526.7639999999997</v>
      </c>
      <c r="H180" s="59">
        <f t="shared" si="5"/>
        <v>0</v>
      </c>
      <c r="I180" s="60">
        <v>0</v>
      </c>
    </row>
    <row r="181" spans="1:9" x14ac:dyDescent="0.2">
      <c r="A181" s="57">
        <v>151</v>
      </c>
      <c r="B181" s="58">
        <f>PRRAS!C191</f>
        <v>180</v>
      </c>
      <c r="C181" s="58">
        <f>PRRAS!D191</f>
        <v>10647</v>
      </c>
      <c r="D181" s="58">
        <f>PRRAS!E191</f>
        <v>10039</v>
      </c>
      <c r="E181" s="58">
        <v>0</v>
      </c>
      <c r="F181" s="58">
        <v>0</v>
      </c>
      <c r="G181" s="59">
        <f t="shared" si="4"/>
        <v>5530.5</v>
      </c>
      <c r="H181" s="59">
        <f t="shared" si="5"/>
        <v>0</v>
      </c>
      <c r="I181" s="60">
        <v>0</v>
      </c>
    </row>
    <row r="182" spans="1:9" x14ac:dyDescent="0.2">
      <c r="A182" s="57">
        <v>151</v>
      </c>
      <c r="B182" s="58">
        <f>PRRAS!C192</f>
        <v>181</v>
      </c>
      <c r="C182" s="58">
        <f>PRRAS!D192</f>
        <v>8500</v>
      </c>
      <c r="D182" s="58">
        <f>PRRAS!E192</f>
        <v>7496</v>
      </c>
      <c r="E182" s="58">
        <v>0</v>
      </c>
      <c r="F182" s="58">
        <v>0</v>
      </c>
      <c r="G182" s="59">
        <f t="shared" si="4"/>
        <v>4252.0519999999997</v>
      </c>
      <c r="H182" s="59">
        <f t="shared" si="5"/>
        <v>0</v>
      </c>
      <c r="I182" s="60">
        <v>0</v>
      </c>
    </row>
    <row r="183" spans="1:9" x14ac:dyDescent="0.2">
      <c r="A183" s="57">
        <v>151</v>
      </c>
      <c r="B183" s="58">
        <f>PRRAS!C193</f>
        <v>182</v>
      </c>
      <c r="C183" s="58">
        <f>PRRAS!D193</f>
        <v>6500</v>
      </c>
      <c r="D183" s="58">
        <f>PRRAS!E193</f>
        <v>6925</v>
      </c>
      <c r="E183" s="58">
        <v>0</v>
      </c>
      <c r="F183" s="58">
        <v>0</v>
      </c>
      <c r="G183" s="59">
        <f t="shared" si="4"/>
        <v>3703.7</v>
      </c>
      <c r="H183" s="59">
        <f t="shared" si="5"/>
        <v>0</v>
      </c>
      <c r="I183" s="60">
        <v>0</v>
      </c>
    </row>
    <row r="184" spans="1:9" x14ac:dyDescent="0.2">
      <c r="A184" s="57">
        <v>151</v>
      </c>
      <c r="B184" s="58">
        <f>PRRAS!C194</f>
        <v>183</v>
      </c>
      <c r="C184" s="58">
        <f>PRRAS!D194</f>
        <v>15773</v>
      </c>
      <c r="D184" s="58">
        <f>PRRAS!E194</f>
        <v>4363</v>
      </c>
      <c r="E184" s="58">
        <v>0</v>
      </c>
      <c r="F184" s="58">
        <v>0</v>
      </c>
      <c r="G184" s="59">
        <f t="shared" si="4"/>
        <v>4483.317</v>
      </c>
      <c r="H184" s="59">
        <f t="shared" si="5"/>
        <v>0</v>
      </c>
      <c r="I184" s="60">
        <v>0</v>
      </c>
    </row>
    <row r="185" spans="1:9" x14ac:dyDescent="0.2">
      <c r="A185" s="57">
        <v>151</v>
      </c>
      <c r="B185" s="58">
        <f>PRRAS!C195</f>
        <v>184</v>
      </c>
      <c r="C185" s="58">
        <f>PRRAS!D195</f>
        <v>5279</v>
      </c>
      <c r="D185" s="58">
        <f>PRRAS!E195</f>
        <v>11929</v>
      </c>
      <c r="E185" s="58">
        <v>0</v>
      </c>
      <c r="F185" s="58">
        <v>0</v>
      </c>
      <c r="G185" s="59">
        <f t="shared" si="4"/>
        <v>5361.2079999999996</v>
      </c>
      <c r="H185" s="59">
        <f t="shared" si="5"/>
        <v>0</v>
      </c>
      <c r="I185" s="60">
        <v>0</v>
      </c>
    </row>
    <row r="186" spans="1:9" x14ac:dyDescent="0.2">
      <c r="A186" s="57">
        <v>151</v>
      </c>
      <c r="B186" s="58">
        <f>PRRAS!C196</f>
        <v>185</v>
      </c>
      <c r="C186" s="58">
        <f>PRRAS!D196</f>
        <v>36031</v>
      </c>
      <c r="D186" s="58">
        <f>PRRAS!E196</f>
        <v>48163</v>
      </c>
      <c r="E186" s="58">
        <v>0</v>
      </c>
      <c r="F186" s="58">
        <v>0</v>
      </c>
      <c r="G186" s="59">
        <f t="shared" si="4"/>
        <v>24486.044999999998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10912</v>
      </c>
      <c r="D189" s="58">
        <f>PRRAS!E199</f>
        <v>4263</v>
      </c>
      <c r="E189" s="58">
        <v>0</v>
      </c>
      <c r="F189" s="58">
        <v>0</v>
      </c>
      <c r="G189" s="59">
        <f t="shared" si="4"/>
        <v>3654.3440000000001</v>
      </c>
      <c r="H189" s="59">
        <f t="shared" si="5"/>
        <v>0</v>
      </c>
      <c r="I189" s="60">
        <v>0</v>
      </c>
    </row>
    <row r="190" spans="1:9" x14ac:dyDescent="0.2">
      <c r="A190" s="57">
        <v>151</v>
      </c>
      <c r="B190" s="58">
        <f>PRRAS!C200</f>
        <v>189</v>
      </c>
      <c r="C190" s="58">
        <f>PRRAS!D200</f>
        <v>800</v>
      </c>
      <c r="D190" s="58">
        <f>PRRAS!E200</f>
        <v>800</v>
      </c>
      <c r="E190" s="58">
        <v>0</v>
      </c>
      <c r="F190" s="58">
        <v>0</v>
      </c>
      <c r="G190" s="59">
        <f t="shared" si="4"/>
        <v>453.6</v>
      </c>
      <c r="H190" s="59">
        <f t="shared" si="5"/>
        <v>0</v>
      </c>
      <c r="I190" s="60">
        <v>0</v>
      </c>
    </row>
    <row r="191" spans="1:9" x14ac:dyDescent="0.2">
      <c r="A191" s="57">
        <v>151</v>
      </c>
      <c r="B191" s="58">
        <f>PRRAS!C201</f>
        <v>190</v>
      </c>
      <c r="C191" s="58">
        <f>PRRAS!D201</f>
        <v>11747</v>
      </c>
      <c r="D191" s="58">
        <f>PRRAS!E201</f>
        <v>12893</v>
      </c>
      <c r="E191" s="58">
        <v>0</v>
      </c>
      <c r="F191" s="58">
        <v>0</v>
      </c>
      <c r="G191" s="59">
        <f t="shared" si="4"/>
        <v>7131.27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12572</v>
      </c>
      <c r="D193" s="58">
        <f>PRRAS!E203</f>
        <v>30207</v>
      </c>
      <c r="E193" s="58">
        <v>0</v>
      </c>
      <c r="F193" s="58">
        <v>0</v>
      </c>
      <c r="G193" s="59">
        <f t="shared" si="4"/>
        <v>14013.312</v>
      </c>
      <c r="H193" s="59">
        <f t="shared" si="5"/>
        <v>0</v>
      </c>
      <c r="I193" s="60">
        <v>0</v>
      </c>
    </row>
    <row r="194" spans="1:9" x14ac:dyDescent="0.2">
      <c r="A194" s="57">
        <v>151</v>
      </c>
      <c r="B194" s="58">
        <f>PRRAS!C204</f>
        <v>193</v>
      </c>
      <c r="C194" s="58">
        <f>PRRAS!D204</f>
        <v>5928</v>
      </c>
      <c r="D194" s="58">
        <f>PRRAS!E204</f>
        <v>4290</v>
      </c>
      <c r="E194" s="58">
        <v>0</v>
      </c>
      <c r="F194" s="58">
        <v>0</v>
      </c>
      <c r="G194" s="59">
        <f t="shared" ref="G194:G257" si="6">(B194/1000)*(C194*1+D194*2)</f>
        <v>2800.0439999999999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5928</v>
      </c>
      <c r="D208" s="58">
        <f>PRRAS!E218</f>
        <v>4290</v>
      </c>
      <c r="E208" s="58">
        <v>0</v>
      </c>
      <c r="F208" s="58">
        <v>0</v>
      </c>
      <c r="G208" s="59">
        <f t="shared" si="6"/>
        <v>3003.1559999999999</v>
      </c>
      <c r="H208" s="59">
        <f t="shared" si="7"/>
        <v>0</v>
      </c>
      <c r="I208" s="60">
        <v>0</v>
      </c>
    </row>
    <row r="209" spans="1:9" x14ac:dyDescent="0.2">
      <c r="A209" s="57">
        <v>151</v>
      </c>
      <c r="B209" s="58">
        <f>PRRAS!C219</f>
        <v>208</v>
      </c>
      <c r="C209" s="58">
        <f>PRRAS!D219</f>
        <v>5928</v>
      </c>
      <c r="D209" s="58">
        <f>PRRAS!E219</f>
        <v>4290</v>
      </c>
      <c r="E209" s="58">
        <v>0</v>
      </c>
      <c r="F209" s="58">
        <v>0</v>
      </c>
      <c r="G209" s="59">
        <f t="shared" si="6"/>
        <v>3017.6639999999998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750</v>
      </c>
      <c r="D258" s="58">
        <f>PRRAS!E268</f>
        <v>0</v>
      </c>
      <c r="E258" s="58">
        <v>0</v>
      </c>
      <c r="F258" s="58">
        <v>0</v>
      </c>
      <c r="G258" s="59">
        <f t="shared" ref="G258:G321" si="8">(B258/1000)*(C258*1+D258*2)</f>
        <v>192.75</v>
      </c>
      <c r="H258" s="59">
        <f t="shared" ref="H258:H321" si="9">ABS(C258-ROUND(C258,0))+ABS(D258-ROUND(D258,0))</f>
        <v>0</v>
      </c>
      <c r="I258" s="60">
        <v>0</v>
      </c>
    </row>
    <row r="259" spans="1:9" x14ac:dyDescent="0.2">
      <c r="A259" s="57">
        <v>151</v>
      </c>
      <c r="B259" s="58">
        <f>PRRAS!C269</f>
        <v>258</v>
      </c>
      <c r="C259" s="58">
        <f>PRRAS!D269</f>
        <v>750</v>
      </c>
      <c r="D259" s="58">
        <f>PRRAS!E269</f>
        <v>0</v>
      </c>
      <c r="E259" s="58">
        <v>0</v>
      </c>
      <c r="F259" s="58">
        <v>0</v>
      </c>
      <c r="G259" s="59">
        <f t="shared" si="8"/>
        <v>193.5</v>
      </c>
      <c r="H259" s="59">
        <f t="shared" si="9"/>
        <v>0</v>
      </c>
      <c r="I259" s="60">
        <v>0</v>
      </c>
    </row>
    <row r="260" spans="1:9" x14ac:dyDescent="0.2">
      <c r="A260" s="57">
        <v>151</v>
      </c>
      <c r="B260" s="58">
        <f>PRRAS!C270</f>
        <v>259</v>
      </c>
      <c r="C260" s="58">
        <f>PRRAS!D270</f>
        <v>750</v>
      </c>
      <c r="D260" s="58">
        <f>PRRAS!E270</f>
        <v>0</v>
      </c>
      <c r="E260" s="58">
        <v>0</v>
      </c>
      <c r="F260" s="58">
        <v>0</v>
      </c>
      <c r="G260" s="59">
        <f t="shared" si="8"/>
        <v>194.25</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4142585</v>
      </c>
      <c r="D282" s="58">
        <f>PRRAS!E292</f>
        <v>4468214</v>
      </c>
      <c r="E282" s="58">
        <v>0</v>
      </c>
      <c r="F282" s="58">
        <v>0</v>
      </c>
      <c r="G282" s="59">
        <f t="shared" si="8"/>
        <v>3675202.6530000004</v>
      </c>
      <c r="H282" s="59">
        <f t="shared" si="9"/>
        <v>0</v>
      </c>
      <c r="I282" s="60">
        <v>0</v>
      </c>
    </row>
    <row r="283" spans="1:9" x14ac:dyDescent="0.2">
      <c r="A283" s="57">
        <v>151</v>
      </c>
      <c r="B283" s="58">
        <f>PRRAS!C293</f>
        <v>282</v>
      </c>
      <c r="C283" s="58">
        <f>PRRAS!D293</f>
        <v>110728</v>
      </c>
      <c r="D283" s="58">
        <f>PRRAS!E293</f>
        <v>140636</v>
      </c>
      <c r="E283" s="58">
        <v>0</v>
      </c>
      <c r="F283" s="58">
        <v>0</v>
      </c>
      <c r="G283" s="59">
        <f t="shared" si="8"/>
        <v>110543.99999999999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561844</v>
      </c>
      <c r="D285" s="58">
        <f>PRRAS!E295</f>
        <v>672572</v>
      </c>
      <c r="E285" s="58">
        <v>0</v>
      </c>
      <c r="F285" s="58">
        <v>0</v>
      </c>
      <c r="G285" s="59">
        <f t="shared" si="8"/>
        <v>541584.59199999995</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15435</v>
      </c>
      <c r="D287" s="58">
        <f>PRRAS!E297</f>
        <v>5130</v>
      </c>
      <c r="E287" s="58">
        <v>0</v>
      </c>
      <c r="F287" s="58">
        <v>0</v>
      </c>
      <c r="G287" s="59">
        <f t="shared" si="8"/>
        <v>7348.7699999999995</v>
      </c>
      <c r="H287" s="59">
        <f t="shared" si="9"/>
        <v>0</v>
      </c>
      <c r="I287" s="60">
        <v>0</v>
      </c>
    </row>
    <row r="288" spans="1:9" x14ac:dyDescent="0.2">
      <c r="A288" s="57">
        <v>151</v>
      </c>
      <c r="B288" s="58">
        <f>PRRAS!C298</f>
        <v>287</v>
      </c>
      <c r="C288" s="58">
        <f>PRRAS!D298</f>
        <v>2760</v>
      </c>
      <c r="D288" s="58">
        <f>PRRAS!E298</f>
        <v>5130</v>
      </c>
      <c r="E288" s="58">
        <v>0</v>
      </c>
      <c r="F288" s="58">
        <v>0</v>
      </c>
      <c r="G288" s="59">
        <f t="shared" si="8"/>
        <v>3736.74</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100860</v>
      </c>
      <c r="D342" s="58">
        <f>PRRAS!E353</f>
        <v>99001</v>
      </c>
      <c r="E342" s="58">
        <v>0</v>
      </c>
      <c r="F342" s="58">
        <v>0</v>
      </c>
      <c r="G342" s="59">
        <f t="shared" si="10"/>
        <v>101911.94200000001</v>
      </c>
      <c r="H342" s="59">
        <f t="shared" si="11"/>
        <v>0</v>
      </c>
      <c r="I342" s="60">
        <v>0</v>
      </c>
    </row>
    <row r="343" spans="1:9" x14ac:dyDescent="0.2">
      <c r="A343" s="57">
        <v>151</v>
      </c>
      <c r="B343" s="58">
        <f>PRRAS!C354</f>
        <v>342</v>
      </c>
      <c r="C343" s="58">
        <f>PRRAS!D354</f>
        <v>52500</v>
      </c>
      <c r="D343" s="58">
        <f>PRRAS!E354</f>
        <v>0</v>
      </c>
      <c r="E343" s="58">
        <v>0</v>
      </c>
      <c r="F343" s="58">
        <v>0</v>
      </c>
      <c r="G343" s="59">
        <f t="shared" si="10"/>
        <v>17955</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52500</v>
      </c>
      <c r="D348" s="58">
        <f>PRRAS!E359</f>
        <v>0</v>
      </c>
      <c r="E348" s="58">
        <v>0</v>
      </c>
      <c r="F348" s="58">
        <v>0</v>
      </c>
      <c r="G348" s="59">
        <f t="shared" si="10"/>
        <v>18217.5</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52500</v>
      </c>
      <c r="D354" s="58">
        <f>PRRAS!E365</f>
        <v>0</v>
      </c>
      <c r="E354" s="58">
        <v>0</v>
      </c>
      <c r="F354" s="58">
        <v>0</v>
      </c>
      <c r="G354" s="59">
        <f t="shared" si="10"/>
        <v>18532.5</v>
      </c>
      <c r="H354" s="59">
        <f t="shared" si="11"/>
        <v>0</v>
      </c>
      <c r="I354" s="60">
        <v>0</v>
      </c>
    </row>
    <row r="355" spans="1:9" x14ac:dyDescent="0.2">
      <c r="A355" s="57">
        <v>151</v>
      </c>
      <c r="B355" s="58">
        <f>PRRAS!C366</f>
        <v>354</v>
      </c>
      <c r="C355" s="58">
        <f>PRRAS!D366</f>
        <v>48360</v>
      </c>
      <c r="D355" s="58">
        <f>PRRAS!E366</f>
        <v>65251</v>
      </c>
      <c r="E355" s="58">
        <v>0</v>
      </c>
      <c r="F355" s="58">
        <v>0</v>
      </c>
      <c r="G355" s="59">
        <f t="shared" si="10"/>
        <v>63317.147999999994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44705</v>
      </c>
      <c r="D361" s="58">
        <f>PRRAS!E372</f>
        <v>59763</v>
      </c>
      <c r="E361" s="58">
        <v>0</v>
      </c>
      <c r="F361" s="58">
        <v>0</v>
      </c>
      <c r="G361" s="59">
        <f t="shared" si="10"/>
        <v>59123.159999999996</v>
      </c>
      <c r="H361" s="59">
        <f t="shared" si="11"/>
        <v>0</v>
      </c>
      <c r="I361" s="60">
        <v>0</v>
      </c>
    </row>
    <row r="362" spans="1:9" x14ac:dyDescent="0.2">
      <c r="A362" s="57">
        <v>151</v>
      </c>
      <c r="B362" s="58">
        <f>PRRAS!C373</f>
        <v>361</v>
      </c>
      <c r="C362" s="58">
        <f>PRRAS!D373</f>
        <v>39100</v>
      </c>
      <c r="D362" s="58">
        <f>PRRAS!E373</f>
        <v>38988</v>
      </c>
      <c r="E362" s="58">
        <v>0</v>
      </c>
      <c r="F362" s="58">
        <v>0</v>
      </c>
      <c r="G362" s="59">
        <f t="shared" si="10"/>
        <v>42264.436000000002</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1480</v>
      </c>
      <c r="D367" s="58">
        <f>PRRAS!E378</f>
        <v>0</v>
      </c>
      <c r="E367" s="58">
        <v>0</v>
      </c>
      <c r="F367" s="58">
        <v>0</v>
      </c>
      <c r="G367" s="59">
        <f t="shared" si="10"/>
        <v>541.67999999999995</v>
      </c>
      <c r="H367" s="59">
        <f t="shared" si="11"/>
        <v>0</v>
      </c>
      <c r="I367" s="60">
        <v>0</v>
      </c>
    </row>
    <row r="368" spans="1:9" x14ac:dyDescent="0.2">
      <c r="A368" s="57">
        <v>151</v>
      </c>
      <c r="B368" s="58">
        <f>PRRAS!C379</f>
        <v>367</v>
      </c>
      <c r="C368" s="58">
        <f>PRRAS!D379</f>
        <v>4125</v>
      </c>
      <c r="D368" s="58">
        <f>PRRAS!E379</f>
        <v>20775</v>
      </c>
      <c r="E368" s="58">
        <v>0</v>
      </c>
      <c r="F368" s="58">
        <v>0</v>
      </c>
      <c r="G368" s="59">
        <f t="shared" si="10"/>
        <v>16762.724999999999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3655</v>
      </c>
      <c r="D375" s="58">
        <f>PRRAS!E386</f>
        <v>5488</v>
      </c>
      <c r="E375" s="58">
        <v>0</v>
      </c>
      <c r="F375" s="58">
        <v>0</v>
      </c>
      <c r="G375" s="59">
        <f t="shared" si="10"/>
        <v>5471.9939999999997</v>
      </c>
      <c r="H375" s="59">
        <f t="shared" si="11"/>
        <v>0</v>
      </c>
      <c r="I375" s="60">
        <v>0</v>
      </c>
    </row>
    <row r="376" spans="1:9" x14ac:dyDescent="0.2">
      <c r="A376" s="57">
        <v>151</v>
      </c>
      <c r="B376" s="58">
        <f>PRRAS!C387</f>
        <v>375</v>
      </c>
      <c r="C376" s="58">
        <f>PRRAS!D387</f>
        <v>3655</v>
      </c>
      <c r="D376" s="58">
        <f>PRRAS!E387</f>
        <v>5488</v>
      </c>
      <c r="E376" s="58">
        <v>0</v>
      </c>
      <c r="F376" s="58">
        <v>0</v>
      </c>
      <c r="G376" s="59">
        <f t="shared" si="10"/>
        <v>5486.625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33750</v>
      </c>
      <c r="E394" s="58">
        <v>0</v>
      </c>
      <c r="F394" s="58">
        <v>0</v>
      </c>
      <c r="G394" s="59">
        <f t="shared" si="12"/>
        <v>26527.5</v>
      </c>
      <c r="H394" s="59">
        <f t="shared" si="13"/>
        <v>0</v>
      </c>
      <c r="I394" s="60">
        <v>0</v>
      </c>
    </row>
    <row r="395" spans="1:9" x14ac:dyDescent="0.2">
      <c r="A395" s="57">
        <v>151</v>
      </c>
      <c r="B395" s="58">
        <f>PRRAS!C406</f>
        <v>394</v>
      </c>
      <c r="C395" s="58">
        <f>PRRAS!D406</f>
        <v>0</v>
      </c>
      <c r="D395" s="58">
        <f>PRRAS!E406</f>
        <v>33750</v>
      </c>
      <c r="E395" s="58">
        <v>0</v>
      </c>
      <c r="F395" s="58">
        <v>0</v>
      </c>
      <c r="G395" s="59">
        <f t="shared" si="12"/>
        <v>26595</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100860</v>
      </c>
      <c r="D400" s="58">
        <f>PRRAS!E411</f>
        <v>99001</v>
      </c>
      <c r="E400" s="58">
        <v>0</v>
      </c>
      <c r="F400" s="58">
        <v>0</v>
      </c>
      <c r="G400" s="59">
        <f t="shared" si="12"/>
        <v>119245.93800000001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466656</v>
      </c>
      <c r="D402" s="58">
        <f>PRRAS!E413</f>
        <v>567515</v>
      </c>
      <c r="E402" s="58">
        <v>0</v>
      </c>
      <c r="F402" s="58">
        <v>0</v>
      </c>
      <c r="G402" s="59">
        <f t="shared" si="12"/>
        <v>642276.08600000001</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4253313</v>
      </c>
      <c r="D404" s="58">
        <f>PRRAS!E415</f>
        <v>4608850</v>
      </c>
      <c r="E404" s="58">
        <v>0</v>
      </c>
      <c r="F404" s="58">
        <v>0</v>
      </c>
      <c r="G404" s="59">
        <f t="shared" si="12"/>
        <v>5428818.2390000001</v>
      </c>
      <c r="H404" s="59">
        <f t="shared" si="13"/>
        <v>0</v>
      </c>
      <c r="I404" s="60">
        <v>0</v>
      </c>
    </row>
    <row r="405" spans="1:9" x14ac:dyDescent="0.2">
      <c r="A405" s="57">
        <v>151</v>
      </c>
      <c r="B405" s="58">
        <f>PRRAS!C416</f>
        <v>404</v>
      </c>
      <c r="C405" s="58">
        <f>PRRAS!D416</f>
        <v>4243445</v>
      </c>
      <c r="D405" s="58">
        <f>PRRAS!E416</f>
        <v>4567215</v>
      </c>
      <c r="E405" s="58">
        <v>0</v>
      </c>
      <c r="F405" s="58">
        <v>0</v>
      </c>
      <c r="G405" s="59">
        <f t="shared" si="12"/>
        <v>5404661.5</v>
      </c>
      <c r="H405" s="59">
        <f t="shared" si="13"/>
        <v>0</v>
      </c>
      <c r="I405" s="60">
        <v>0</v>
      </c>
    </row>
    <row r="406" spans="1:9" x14ac:dyDescent="0.2">
      <c r="A406" s="57">
        <v>151</v>
      </c>
      <c r="B406" s="58">
        <f>PRRAS!C417</f>
        <v>405</v>
      </c>
      <c r="C406" s="58">
        <f>PRRAS!D417</f>
        <v>9868</v>
      </c>
      <c r="D406" s="58">
        <f>PRRAS!E417</f>
        <v>41635</v>
      </c>
      <c r="E406" s="58">
        <v>0</v>
      </c>
      <c r="F406" s="58">
        <v>0</v>
      </c>
      <c r="G406" s="59">
        <f t="shared" si="12"/>
        <v>37720.89</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95188</v>
      </c>
      <c r="D408" s="58">
        <f>PRRAS!E419</f>
        <v>105057</v>
      </c>
      <c r="E408" s="58">
        <v>0</v>
      </c>
      <c r="F408" s="58">
        <v>0</v>
      </c>
      <c r="G408" s="59">
        <f t="shared" si="12"/>
        <v>124257.91399999999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15435</v>
      </c>
      <c r="D410" s="58">
        <f>PRRAS!E421</f>
        <v>5130</v>
      </c>
      <c r="E410" s="58">
        <v>0</v>
      </c>
      <c r="F410" s="58">
        <v>0</v>
      </c>
      <c r="G410" s="59">
        <f t="shared" si="12"/>
        <v>10509.254999999999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4253313</v>
      </c>
      <c r="D630" s="58">
        <f>PRRAS!E642</f>
        <v>4608850</v>
      </c>
      <c r="E630" s="58">
        <v>0</v>
      </c>
      <c r="F630" s="58">
        <v>0</v>
      </c>
      <c r="G630" s="59">
        <f t="shared" si="18"/>
        <v>8473267.1769999992</v>
      </c>
      <c r="H630" s="59">
        <f t="shared" si="19"/>
        <v>0</v>
      </c>
      <c r="I630" s="60">
        <v>0</v>
      </c>
    </row>
    <row r="631" spans="1:9" x14ac:dyDescent="0.2">
      <c r="A631" s="57">
        <v>151</v>
      </c>
      <c r="B631" s="58">
        <f>PRRAS!C643</f>
        <v>630</v>
      </c>
      <c r="C631" s="58">
        <f>PRRAS!D643</f>
        <v>4243445</v>
      </c>
      <c r="D631" s="58">
        <f>PRRAS!E643</f>
        <v>4567215</v>
      </c>
      <c r="E631" s="58">
        <v>0</v>
      </c>
      <c r="F631" s="58">
        <v>0</v>
      </c>
      <c r="G631" s="59">
        <f t="shared" si="18"/>
        <v>8428061.25</v>
      </c>
      <c r="H631" s="59">
        <f t="shared" si="19"/>
        <v>0</v>
      </c>
      <c r="I631" s="60">
        <v>0</v>
      </c>
    </row>
    <row r="632" spans="1:9" x14ac:dyDescent="0.2">
      <c r="A632" s="57">
        <v>151</v>
      </c>
      <c r="B632" s="58">
        <f>PRRAS!C644</f>
        <v>631</v>
      </c>
      <c r="C632" s="58">
        <f>PRRAS!D644</f>
        <v>9868</v>
      </c>
      <c r="D632" s="58">
        <f>PRRAS!E644</f>
        <v>41635</v>
      </c>
      <c r="E632" s="58">
        <v>0</v>
      </c>
      <c r="F632" s="58">
        <v>0</v>
      </c>
      <c r="G632" s="59">
        <f t="shared" si="18"/>
        <v>58770.078000000001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95188</v>
      </c>
      <c r="D634" s="58">
        <f>PRRAS!E646</f>
        <v>105057</v>
      </c>
      <c r="E634" s="58">
        <v>0</v>
      </c>
      <c r="F634" s="58">
        <v>0</v>
      </c>
      <c r="G634" s="59">
        <f t="shared" si="18"/>
        <v>193256.166</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105056</v>
      </c>
      <c r="D636" s="58">
        <f>PRRAS!E648</f>
        <v>146692</v>
      </c>
      <c r="E636" s="58">
        <v>0</v>
      </c>
      <c r="F636" s="58">
        <v>0</v>
      </c>
      <c r="G636" s="59">
        <f t="shared" si="18"/>
        <v>253009.4</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298554</v>
      </c>
      <c r="D638" s="58">
        <f>PRRAS!E650</f>
        <v>283872</v>
      </c>
      <c r="E638" s="58">
        <v>0</v>
      </c>
      <c r="F638" s="58">
        <v>0</v>
      </c>
      <c r="G638" s="59">
        <f t="shared" si="18"/>
        <v>551831.826</v>
      </c>
      <c r="H638" s="59">
        <f t="shared" si="19"/>
        <v>0</v>
      </c>
      <c r="I638" s="60">
        <v>0</v>
      </c>
    </row>
    <row r="639" spans="1:9" x14ac:dyDescent="0.2">
      <c r="A639" s="57">
        <v>151</v>
      </c>
      <c r="B639" s="58">
        <f>PRRAS!C652</f>
        <v>638</v>
      </c>
      <c r="C639" s="58">
        <f>PRRAS!D652</f>
        <v>162034</v>
      </c>
      <c r="D639" s="58">
        <f>PRRAS!E652</f>
        <v>169069</v>
      </c>
      <c r="E639" s="58">
        <v>0</v>
      </c>
      <c r="F639" s="58">
        <v>0</v>
      </c>
      <c r="G639" s="59">
        <f t="shared" si="18"/>
        <v>319109.73600000003</v>
      </c>
      <c r="H639" s="59">
        <f t="shared" si="19"/>
        <v>0</v>
      </c>
      <c r="I639" s="60">
        <v>0</v>
      </c>
    </row>
    <row r="640" spans="1:9" x14ac:dyDescent="0.2">
      <c r="A640" s="57">
        <v>151</v>
      </c>
      <c r="B640" s="58">
        <f>PRRAS!C653</f>
        <v>639</v>
      </c>
      <c r="C640" s="58">
        <f>PRRAS!D653</f>
        <v>3831440</v>
      </c>
      <c r="D640" s="58">
        <f>PRRAS!E653</f>
        <v>3975201</v>
      </c>
      <c r="E640" s="58">
        <v>0</v>
      </c>
      <c r="F640" s="58">
        <v>0</v>
      </c>
      <c r="G640" s="59">
        <f t="shared" si="18"/>
        <v>7528597.0379999997</v>
      </c>
      <c r="H640" s="59">
        <f t="shared" si="19"/>
        <v>0</v>
      </c>
      <c r="I640" s="60">
        <v>0</v>
      </c>
    </row>
    <row r="641" spans="1:9" x14ac:dyDescent="0.2">
      <c r="A641" s="57">
        <v>151</v>
      </c>
      <c r="B641" s="58">
        <f>PRRAS!C654</f>
        <v>640</v>
      </c>
      <c r="C641" s="58">
        <f>PRRAS!D654</f>
        <v>3824405</v>
      </c>
      <c r="D641" s="58">
        <f>PRRAS!E654</f>
        <v>3909434</v>
      </c>
      <c r="E641" s="58">
        <v>0</v>
      </c>
      <c r="F641" s="58">
        <v>0</v>
      </c>
      <c r="G641" s="59">
        <f t="shared" si="18"/>
        <v>7451694.7199999997</v>
      </c>
      <c r="H641" s="59">
        <f t="shared" si="19"/>
        <v>0</v>
      </c>
      <c r="I641" s="60">
        <v>0</v>
      </c>
    </row>
    <row r="642" spans="1:9" x14ac:dyDescent="0.2">
      <c r="A642" s="57">
        <v>151</v>
      </c>
      <c r="B642" s="58">
        <f>PRRAS!C655</f>
        <v>641</v>
      </c>
      <c r="C642" s="58">
        <f>PRRAS!D655</f>
        <v>169069</v>
      </c>
      <c r="D642" s="58">
        <f>PRRAS!E655</f>
        <v>234836</v>
      </c>
      <c r="E642" s="58">
        <v>0</v>
      </c>
      <c r="F642" s="58">
        <v>0</v>
      </c>
      <c r="G642" s="59">
        <f t="shared" ref="G642:G705" si="20">(B642/1000)*(C642*1+D642*2)</f>
        <v>409432.98100000003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32</v>
      </c>
      <c r="D644" s="58">
        <f>PRRAS!E657</f>
        <v>32</v>
      </c>
      <c r="E644" s="58">
        <v>0</v>
      </c>
      <c r="F644" s="58">
        <v>0</v>
      </c>
      <c r="G644" s="59">
        <f t="shared" si="20"/>
        <v>61.728000000000002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28</v>
      </c>
      <c r="D646" s="58">
        <f>PRRAS!E659</f>
        <v>28</v>
      </c>
      <c r="E646" s="58">
        <v>0</v>
      </c>
      <c r="F646" s="58">
        <v>0</v>
      </c>
      <c r="G646" s="59">
        <f t="shared" si="20"/>
        <v>54.18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9024</v>
      </c>
      <c r="D659" s="58">
        <f>PRRAS!E672</f>
        <v>10975</v>
      </c>
      <c r="E659" s="58">
        <v>0</v>
      </c>
      <c r="F659" s="58">
        <v>0</v>
      </c>
      <c r="G659" s="59">
        <f t="shared" si="20"/>
        <v>20380.892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3556858</v>
      </c>
      <c r="D665" s="58">
        <f>PRRAS!E678</f>
        <v>3710313</v>
      </c>
      <c r="E665" s="58">
        <v>0</v>
      </c>
      <c r="F665" s="58">
        <v>0</v>
      </c>
      <c r="G665" s="59">
        <f t="shared" si="20"/>
        <v>7289049.3760000002</v>
      </c>
      <c r="H665" s="59">
        <f t="shared" si="21"/>
        <v>0</v>
      </c>
      <c r="I665" s="60">
        <v>0</v>
      </c>
    </row>
    <row r="666" spans="1:9" x14ac:dyDescent="0.2">
      <c r="A666" s="57">
        <v>151</v>
      </c>
      <c r="B666" s="58">
        <f>PRRAS!C679</f>
        <v>665</v>
      </c>
      <c r="C666" s="58">
        <f>PRRAS!D679</f>
        <v>0</v>
      </c>
      <c r="D666" s="58">
        <f>PRRAS!E679</f>
        <v>35168</v>
      </c>
      <c r="E666" s="58">
        <v>0</v>
      </c>
      <c r="F666" s="58">
        <v>0</v>
      </c>
      <c r="G666" s="59">
        <f t="shared" si="20"/>
        <v>46773.440000000002</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4512</v>
      </c>
      <c r="E669" s="58">
        <v>0</v>
      </c>
      <c r="F669" s="58">
        <v>0</v>
      </c>
      <c r="G669" s="59">
        <f t="shared" si="20"/>
        <v>6028.0320000000002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122742</v>
      </c>
      <c r="D685" s="58">
        <f>PRRAS!E698</f>
        <v>11815</v>
      </c>
      <c r="E685" s="58">
        <v>0</v>
      </c>
      <c r="F685" s="58">
        <v>0</v>
      </c>
      <c r="G685" s="59">
        <f t="shared" si="20"/>
        <v>100118.448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6940</v>
      </c>
      <c r="D689" s="58">
        <f>PRRAS!E702</f>
        <v>3550</v>
      </c>
      <c r="E689" s="58">
        <v>0</v>
      </c>
      <c r="F689" s="58">
        <v>0</v>
      </c>
      <c r="G689" s="59">
        <f t="shared" si="20"/>
        <v>9659.5199999999986</v>
      </c>
      <c r="H689" s="59">
        <f t="shared" si="21"/>
        <v>0</v>
      </c>
      <c r="I689" s="60">
        <v>0</v>
      </c>
    </row>
    <row r="690" spans="1:9" x14ac:dyDescent="0.2">
      <c r="A690" s="57">
        <v>151</v>
      </c>
      <c r="B690" s="58">
        <f>PRRAS!C703</f>
        <v>689</v>
      </c>
      <c r="C690" s="58">
        <f>PRRAS!D703</f>
        <v>134568</v>
      </c>
      <c r="D690" s="58">
        <f>PRRAS!E703</f>
        <v>204295</v>
      </c>
      <c r="E690" s="58">
        <v>0</v>
      </c>
      <c r="F690" s="58">
        <v>0</v>
      </c>
      <c r="G690" s="59">
        <f t="shared" si="20"/>
        <v>374235.86199999996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9856</v>
      </c>
      <c r="D692" s="58">
        <f>PRRAS!E705</f>
        <v>9248</v>
      </c>
      <c r="E692" s="58">
        <v>0</v>
      </c>
      <c r="F692" s="58">
        <v>0</v>
      </c>
      <c r="G692" s="59">
        <f t="shared" si="20"/>
        <v>19591.232</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1496</v>
      </c>
      <c r="E694" s="58">
        <v>0</v>
      </c>
      <c r="F694" s="58">
        <v>0</v>
      </c>
      <c r="G694" s="59">
        <f t="shared" si="20"/>
        <v>2073.4559999999997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8680104</v>
      </c>
      <c r="D977" s="63">
        <f>Bil!E12</f>
        <v>8662900</v>
      </c>
      <c r="E977" s="63">
        <v>0</v>
      </c>
      <c r="F977" s="63">
        <v>0</v>
      </c>
      <c r="G977" s="64">
        <f t="shared" ref="G977:G1040" si="32">B977/1000*C977+B977/500*D977</f>
        <v>26005.903999999999</v>
      </c>
      <c r="H977" s="64">
        <f t="shared" si="31"/>
        <v>0</v>
      </c>
      <c r="I977" s="65"/>
    </row>
    <row r="978" spans="1:9" x14ac:dyDescent="0.2">
      <c r="A978" s="57">
        <v>152</v>
      </c>
      <c r="B978" s="58">
        <f>Bil!C13</f>
        <v>2</v>
      </c>
      <c r="C978" s="58">
        <f>Bil!D13</f>
        <v>8195970</v>
      </c>
      <c r="D978" s="58">
        <f>Bil!E13</f>
        <v>8136306</v>
      </c>
      <c r="E978" s="58">
        <v>0</v>
      </c>
      <c r="F978" s="58">
        <v>0</v>
      </c>
      <c r="G978" s="59">
        <f t="shared" si="32"/>
        <v>48937.164000000004</v>
      </c>
      <c r="H978" s="59">
        <f t="shared" si="31"/>
        <v>0</v>
      </c>
      <c r="I978" s="60"/>
    </row>
    <row r="979" spans="1:9" x14ac:dyDescent="0.2">
      <c r="A979" s="57">
        <v>152</v>
      </c>
      <c r="B979" s="58">
        <f>Bil!C14</f>
        <v>3</v>
      </c>
      <c r="C979" s="58">
        <f>Bil!D14</f>
        <v>271086</v>
      </c>
      <c r="D979" s="58">
        <f>Bil!E14</f>
        <v>271086</v>
      </c>
      <c r="E979" s="58">
        <v>0</v>
      </c>
      <c r="F979" s="58">
        <v>0</v>
      </c>
      <c r="G979" s="59">
        <f t="shared" si="32"/>
        <v>2439.7740000000003</v>
      </c>
      <c r="H979" s="59">
        <f t="shared" si="31"/>
        <v>0</v>
      </c>
      <c r="I979" s="60"/>
    </row>
    <row r="980" spans="1:9" x14ac:dyDescent="0.2">
      <c r="A980" s="57">
        <v>152</v>
      </c>
      <c r="B980" s="58">
        <f>Bil!C15</f>
        <v>4</v>
      </c>
      <c r="C980" s="58">
        <f>Bil!D15</f>
        <v>79586</v>
      </c>
      <c r="D980" s="58">
        <f>Bil!E15</f>
        <v>79586</v>
      </c>
      <c r="E980" s="58">
        <v>0</v>
      </c>
      <c r="F980" s="58">
        <v>0</v>
      </c>
      <c r="G980" s="59">
        <f t="shared" si="32"/>
        <v>955.03199999999993</v>
      </c>
      <c r="H980" s="59">
        <f t="shared" si="31"/>
        <v>0</v>
      </c>
      <c r="I980" s="60"/>
    </row>
    <row r="981" spans="1:9" x14ac:dyDescent="0.2">
      <c r="A981" s="57">
        <v>152</v>
      </c>
      <c r="B981" s="58">
        <f>Bil!C16</f>
        <v>5</v>
      </c>
      <c r="C981" s="58">
        <f>Bil!D16</f>
        <v>191500</v>
      </c>
      <c r="D981" s="58">
        <f>Bil!E16</f>
        <v>191500</v>
      </c>
      <c r="E981" s="58">
        <v>0</v>
      </c>
      <c r="F981" s="58">
        <v>0</v>
      </c>
      <c r="G981" s="59">
        <f t="shared" si="32"/>
        <v>2872.5</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7924884</v>
      </c>
      <c r="D983" s="58">
        <f>Bil!E18</f>
        <v>7865220</v>
      </c>
      <c r="E983" s="58">
        <v>0</v>
      </c>
      <c r="F983" s="58">
        <v>0</v>
      </c>
      <c r="G983" s="59">
        <f t="shared" si="32"/>
        <v>165587.26800000001</v>
      </c>
      <c r="H983" s="59">
        <f t="shared" si="31"/>
        <v>0</v>
      </c>
      <c r="I983" s="60"/>
    </row>
    <row r="984" spans="1:9" x14ac:dyDescent="0.2">
      <c r="A984" s="57">
        <v>152</v>
      </c>
      <c r="B984" s="58">
        <f>Bil!C19</f>
        <v>8</v>
      </c>
      <c r="C984" s="58">
        <f>Bil!D19</f>
        <v>7653768</v>
      </c>
      <c r="D984" s="58">
        <f>Bil!E19</f>
        <v>7591846</v>
      </c>
      <c r="E984" s="58">
        <v>0</v>
      </c>
      <c r="F984" s="58">
        <v>0</v>
      </c>
      <c r="G984" s="59">
        <f t="shared" si="32"/>
        <v>182699.68</v>
      </c>
      <c r="H984" s="59">
        <f t="shared" si="31"/>
        <v>0</v>
      </c>
      <c r="I984" s="60"/>
    </row>
    <row r="985" spans="1:9" x14ac:dyDescent="0.2">
      <c r="A985" s="57">
        <v>152</v>
      </c>
      <c r="B985" s="58">
        <f>Bil!C20</f>
        <v>9</v>
      </c>
      <c r="C985" s="58">
        <f>Bil!D20</f>
        <v>0</v>
      </c>
      <c r="D985" s="58">
        <f>Bil!E20</f>
        <v>33750</v>
      </c>
      <c r="E985" s="58">
        <v>0</v>
      </c>
      <c r="F985" s="58">
        <v>0</v>
      </c>
      <c r="G985" s="59">
        <f t="shared" si="32"/>
        <v>607.5</v>
      </c>
      <c r="H985" s="59">
        <f t="shared" si="31"/>
        <v>0</v>
      </c>
      <c r="I985" s="60"/>
    </row>
    <row r="986" spans="1:9" x14ac:dyDescent="0.2">
      <c r="A986" s="57">
        <v>152</v>
      </c>
      <c r="B986" s="58">
        <f>Bil!C21</f>
        <v>10</v>
      </c>
      <c r="C986" s="58">
        <f>Bil!D21</f>
        <v>9351036</v>
      </c>
      <c r="D986" s="58">
        <f>Bil!E21</f>
        <v>9351036</v>
      </c>
      <c r="E986" s="58">
        <v>0</v>
      </c>
      <c r="F986" s="58">
        <v>0</v>
      </c>
      <c r="G986" s="59">
        <f t="shared" si="32"/>
        <v>280531.08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89763</v>
      </c>
      <c r="D988" s="58">
        <f>Bil!E23</f>
        <v>89763</v>
      </c>
      <c r="E988" s="58">
        <v>0</v>
      </c>
      <c r="F988" s="58">
        <v>0</v>
      </c>
      <c r="G988" s="59">
        <f t="shared" si="32"/>
        <v>3231.4679999999998</v>
      </c>
      <c r="H988" s="59">
        <f t="shared" si="31"/>
        <v>0</v>
      </c>
      <c r="I988" s="60"/>
    </row>
    <row r="989" spans="1:9" x14ac:dyDescent="0.2">
      <c r="A989" s="57">
        <v>152</v>
      </c>
      <c r="B989" s="58">
        <f>Bil!C24</f>
        <v>13</v>
      </c>
      <c r="C989" s="58">
        <f>Bil!D24</f>
        <v>1787031</v>
      </c>
      <c r="D989" s="58">
        <f>Bil!E24</f>
        <v>1882703</v>
      </c>
      <c r="E989" s="58">
        <v>0</v>
      </c>
      <c r="F989" s="58">
        <v>0</v>
      </c>
      <c r="G989" s="59">
        <f t="shared" si="32"/>
        <v>72181.680999999997</v>
      </c>
      <c r="H989" s="59">
        <f t="shared" si="31"/>
        <v>0</v>
      </c>
      <c r="I989" s="60"/>
    </row>
    <row r="990" spans="1:9" x14ac:dyDescent="0.2">
      <c r="A990" s="57">
        <v>152</v>
      </c>
      <c r="B990" s="58">
        <f>Bil!C25</f>
        <v>14</v>
      </c>
      <c r="C990" s="58">
        <f>Bil!D25</f>
        <v>233761</v>
      </c>
      <c r="D990" s="58">
        <f>Bil!E25</f>
        <v>247212</v>
      </c>
      <c r="E990" s="58">
        <v>0</v>
      </c>
      <c r="F990" s="58">
        <v>0</v>
      </c>
      <c r="G990" s="59">
        <f t="shared" si="32"/>
        <v>10194.59</v>
      </c>
      <c r="H990" s="59">
        <f t="shared" si="31"/>
        <v>0</v>
      </c>
      <c r="I990" s="60"/>
    </row>
    <row r="991" spans="1:9" x14ac:dyDescent="0.2">
      <c r="A991" s="57">
        <v>152</v>
      </c>
      <c r="B991" s="58">
        <f>Bil!C26</f>
        <v>15</v>
      </c>
      <c r="C991" s="58">
        <f>Bil!D26</f>
        <v>875183</v>
      </c>
      <c r="D991" s="58">
        <f>Bil!E26</f>
        <v>914171</v>
      </c>
      <c r="E991" s="58">
        <v>0</v>
      </c>
      <c r="F991" s="58">
        <v>0</v>
      </c>
      <c r="G991" s="59">
        <f t="shared" si="32"/>
        <v>40552.875</v>
      </c>
      <c r="H991" s="59">
        <f t="shared" si="31"/>
        <v>0</v>
      </c>
      <c r="I991" s="60"/>
    </row>
    <row r="992" spans="1:9" x14ac:dyDescent="0.2">
      <c r="A992" s="57">
        <v>152</v>
      </c>
      <c r="B992" s="58">
        <f>Bil!C27</f>
        <v>16</v>
      </c>
      <c r="C992" s="58">
        <f>Bil!D27</f>
        <v>24867</v>
      </c>
      <c r="D992" s="58">
        <f>Bil!E27</f>
        <v>24867</v>
      </c>
      <c r="E992" s="58">
        <v>0</v>
      </c>
      <c r="F992" s="58">
        <v>0</v>
      </c>
      <c r="G992" s="59">
        <f t="shared" si="32"/>
        <v>1193.616</v>
      </c>
      <c r="H992" s="59">
        <f t="shared" si="31"/>
        <v>0</v>
      </c>
      <c r="I992" s="60"/>
    </row>
    <row r="993" spans="1:9" x14ac:dyDescent="0.2">
      <c r="A993" s="57">
        <v>152</v>
      </c>
      <c r="B993" s="58">
        <f>Bil!C28</f>
        <v>17</v>
      </c>
      <c r="C993" s="58">
        <f>Bil!D28</f>
        <v>159235</v>
      </c>
      <c r="D993" s="58">
        <f>Bil!E28</f>
        <v>159235</v>
      </c>
      <c r="E993" s="58">
        <v>0</v>
      </c>
      <c r="F993" s="58">
        <v>0</v>
      </c>
      <c r="G993" s="59">
        <f t="shared" si="32"/>
        <v>8120.9850000000006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423756</v>
      </c>
      <c r="D996" s="58">
        <f>Bil!E31</f>
        <v>423756</v>
      </c>
      <c r="E996" s="58">
        <v>0</v>
      </c>
      <c r="F996" s="58">
        <v>0</v>
      </c>
      <c r="G996" s="59">
        <f t="shared" si="32"/>
        <v>25425.360000000001</v>
      </c>
      <c r="H996" s="59">
        <f t="shared" si="31"/>
        <v>0</v>
      </c>
      <c r="I996" s="60"/>
    </row>
    <row r="997" spans="1:9" x14ac:dyDescent="0.2">
      <c r="A997" s="57">
        <v>152</v>
      </c>
      <c r="B997" s="58">
        <f>Bil!C32</f>
        <v>21</v>
      </c>
      <c r="C997" s="58">
        <f>Bil!D32</f>
        <v>97555</v>
      </c>
      <c r="D997" s="58">
        <f>Bil!E32</f>
        <v>118330</v>
      </c>
      <c r="E997" s="58">
        <v>0</v>
      </c>
      <c r="F997" s="58">
        <v>0</v>
      </c>
      <c r="G997" s="59">
        <f t="shared" si="32"/>
        <v>7018.5150000000012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1346835</v>
      </c>
      <c r="D999" s="58">
        <f>Bil!E34</f>
        <v>1393147</v>
      </c>
      <c r="E999" s="58">
        <v>0</v>
      </c>
      <c r="F999" s="58">
        <v>0</v>
      </c>
      <c r="G999" s="59">
        <f t="shared" si="32"/>
        <v>95061.967000000004</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37355</v>
      </c>
      <c r="D1006" s="58">
        <f>Bil!E41</f>
        <v>26162</v>
      </c>
      <c r="E1006" s="58">
        <v>0</v>
      </c>
      <c r="F1006" s="58">
        <v>0</v>
      </c>
      <c r="G1006" s="59">
        <f t="shared" si="32"/>
        <v>2690.37</v>
      </c>
      <c r="H1006" s="59">
        <f t="shared" si="31"/>
        <v>0</v>
      </c>
      <c r="I1006" s="60"/>
    </row>
    <row r="1007" spans="1:9" x14ac:dyDescent="0.2">
      <c r="A1007" s="57">
        <v>152</v>
      </c>
      <c r="B1007" s="58">
        <f>Bil!C42</f>
        <v>31</v>
      </c>
      <c r="C1007" s="58">
        <f>Bil!D42</f>
        <v>126497</v>
      </c>
      <c r="D1007" s="58">
        <f>Bil!E42</f>
        <v>131984</v>
      </c>
      <c r="E1007" s="58">
        <v>0</v>
      </c>
      <c r="F1007" s="58">
        <v>0</v>
      </c>
      <c r="G1007" s="59">
        <f t="shared" si="32"/>
        <v>12104.415000000001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89142</v>
      </c>
      <c r="D1011" s="58">
        <f>Bil!E46</f>
        <v>105822</v>
      </c>
      <c r="E1011" s="58">
        <v>0</v>
      </c>
      <c r="F1011" s="58">
        <v>0</v>
      </c>
      <c r="G1011" s="59">
        <f t="shared" si="32"/>
        <v>10527.510000000002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178459</v>
      </c>
      <c r="D1025" s="58">
        <f>Bil!E60</f>
        <v>180346</v>
      </c>
      <c r="E1025" s="58">
        <v>0</v>
      </c>
      <c r="F1025" s="58">
        <v>0</v>
      </c>
      <c r="G1025" s="59">
        <f t="shared" si="32"/>
        <v>26418.398999999998</v>
      </c>
      <c r="H1025" s="59">
        <f t="shared" si="31"/>
        <v>0</v>
      </c>
      <c r="I1025" s="60"/>
    </row>
    <row r="1026" spans="1:9" x14ac:dyDescent="0.2">
      <c r="A1026" s="57">
        <v>152</v>
      </c>
      <c r="B1026" s="58">
        <f>Bil!C61</f>
        <v>50</v>
      </c>
      <c r="C1026" s="58">
        <f>Bil!D61</f>
        <v>178459</v>
      </c>
      <c r="D1026" s="58">
        <f>Bil!E61</f>
        <v>180346</v>
      </c>
      <c r="E1026" s="58">
        <v>0</v>
      </c>
      <c r="F1026" s="58">
        <v>0</v>
      </c>
      <c r="G1026" s="59">
        <f t="shared" si="32"/>
        <v>26957.550000000003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484134</v>
      </c>
      <c r="D1039" s="58">
        <f>Bil!E74</f>
        <v>526594</v>
      </c>
      <c r="E1039" s="58">
        <v>0</v>
      </c>
      <c r="F1039" s="58">
        <v>0</v>
      </c>
      <c r="G1039" s="59">
        <f t="shared" si="32"/>
        <v>96851.285999999993</v>
      </c>
      <c r="H1039" s="59">
        <f t="shared" si="33"/>
        <v>0</v>
      </c>
      <c r="I1039" s="60"/>
    </row>
    <row r="1040" spans="1:9" x14ac:dyDescent="0.2">
      <c r="A1040" s="57">
        <v>152</v>
      </c>
      <c r="B1040" s="58">
        <f>Bil!C75</f>
        <v>64</v>
      </c>
      <c r="C1040" s="58">
        <f>Bil!D75</f>
        <v>169069</v>
      </c>
      <c r="D1040" s="58">
        <f>Bil!E75</f>
        <v>234836</v>
      </c>
      <c r="E1040" s="58">
        <v>0</v>
      </c>
      <c r="F1040" s="58">
        <v>0</v>
      </c>
      <c r="G1040" s="59">
        <f t="shared" si="32"/>
        <v>40879.423999999999</v>
      </c>
      <c r="H1040" s="59">
        <f t="shared" si="33"/>
        <v>0</v>
      </c>
      <c r="I1040" s="60"/>
    </row>
    <row r="1041" spans="1:9" x14ac:dyDescent="0.2">
      <c r="A1041" s="57">
        <v>152</v>
      </c>
      <c r="B1041" s="58">
        <f>Bil!C76</f>
        <v>65</v>
      </c>
      <c r="C1041" s="58">
        <f>Bil!D76</f>
        <v>169069</v>
      </c>
      <c r="D1041" s="58">
        <f>Bil!E76</f>
        <v>234836</v>
      </c>
      <c r="E1041" s="58">
        <v>0</v>
      </c>
      <c r="F1041" s="58">
        <v>0</v>
      </c>
      <c r="G1041" s="59">
        <f t="shared" ref="G1041:G1104" si="34">B1041/1000*C1041+B1041/500*D1041</f>
        <v>41518.165000000001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169069</v>
      </c>
      <c r="D1043" s="58">
        <f>Bil!E78</f>
        <v>234836</v>
      </c>
      <c r="E1043" s="58">
        <v>0</v>
      </c>
      <c r="F1043" s="58">
        <v>0</v>
      </c>
      <c r="G1043" s="59">
        <f t="shared" si="34"/>
        <v>42795.647000000004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1076</v>
      </c>
      <c r="D1049" s="58">
        <f>Bil!E84</f>
        <v>2756</v>
      </c>
      <c r="E1049" s="58">
        <v>0</v>
      </c>
      <c r="F1049" s="58">
        <v>0</v>
      </c>
      <c r="G1049" s="59">
        <f t="shared" si="34"/>
        <v>480.92399999999998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1074</v>
      </c>
      <c r="D1054" s="58">
        <f>Bil!E89</f>
        <v>0</v>
      </c>
      <c r="E1054" s="58">
        <v>0</v>
      </c>
      <c r="F1054" s="58">
        <v>0</v>
      </c>
      <c r="G1054" s="59">
        <f t="shared" si="34"/>
        <v>83.772000000000006</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v>
      </c>
      <c r="D1056" s="58">
        <f>Bil!E91</f>
        <v>2756</v>
      </c>
      <c r="E1056" s="58">
        <v>0</v>
      </c>
      <c r="F1056" s="58">
        <v>0</v>
      </c>
      <c r="G1056" s="59">
        <f t="shared" si="34"/>
        <v>441.12000000000006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15435</v>
      </c>
      <c r="D1116" s="58">
        <f>Bil!E151</f>
        <v>5130</v>
      </c>
      <c r="E1116" s="58">
        <v>0</v>
      </c>
      <c r="F1116" s="58">
        <v>0</v>
      </c>
      <c r="G1116" s="59">
        <f t="shared" si="36"/>
        <v>3597.3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12675</v>
      </c>
      <c r="D1128" s="58">
        <f>Bil!E163</f>
        <v>0</v>
      </c>
      <c r="E1128" s="58">
        <v>0</v>
      </c>
      <c r="F1128" s="58">
        <v>0</v>
      </c>
      <c r="G1128" s="59">
        <f t="shared" si="36"/>
        <v>1926.6</v>
      </c>
      <c r="H1128" s="59">
        <f t="shared" si="35"/>
        <v>0</v>
      </c>
      <c r="I1128" s="60"/>
    </row>
    <row r="1129" spans="1:9" x14ac:dyDescent="0.2">
      <c r="A1129" s="57">
        <v>152</v>
      </c>
      <c r="B1129" s="58">
        <f>Bil!C164</f>
        <v>153</v>
      </c>
      <c r="C1129" s="58">
        <f>Bil!D164</f>
        <v>2760</v>
      </c>
      <c r="D1129" s="58">
        <f>Bil!E164</f>
        <v>5130</v>
      </c>
      <c r="E1129" s="58">
        <v>0</v>
      </c>
      <c r="F1129" s="58">
        <v>0</v>
      </c>
      <c r="G1129" s="59">
        <f t="shared" si="36"/>
        <v>1992.06</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298554</v>
      </c>
      <c r="D1134" s="58">
        <f>Bil!E169</f>
        <v>283872</v>
      </c>
      <c r="E1134" s="58">
        <v>0</v>
      </c>
      <c r="F1134" s="58">
        <v>0</v>
      </c>
      <c r="G1134" s="59">
        <f t="shared" si="36"/>
        <v>136875.084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298554</v>
      </c>
      <c r="D1137" s="58">
        <f>Bil!E172</f>
        <v>283872</v>
      </c>
      <c r="E1137" s="58">
        <v>0</v>
      </c>
      <c r="F1137" s="58">
        <v>0</v>
      </c>
      <c r="G1137" s="59">
        <f t="shared" si="36"/>
        <v>139473.978</v>
      </c>
      <c r="H1137" s="59">
        <f t="shared" si="35"/>
        <v>0</v>
      </c>
      <c r="I1137" s="60"/>
    </row>
    <row r="1138" spans="1:9" x14ac:dyDescent="0.2">
      <c r="A1138" s="57">
        <v>152</v>
      </c>
      <c r="B1138" s="58">
        <f>Bil!C173</f>
        <v>162</v>
      </c>
      <c r="C1138" s="58">
        <f>Bil!D173</f>
        <v>8680105</v>
      </c>
      <c r="D1138" s="58">
        <f>Bil!E173</f>
        <v>8662900</v>
      </c>
      <c r="E1138" s="58">
        <v>0</v>
      </c>
      <c r="F1138" s="58">
        <v>0</v>
      </c>
      <c r="G1138" s="59">
        <f t="shared" si="36"/>
        <v>4212956.6100000003</v>
      </c>
      <c r="H1138" s="59">
        <f t="shared" si="35"/>
        <v>0</v>
      </c>
      <c r="I1138" s="60"/>
    </row>
    <row r="1139" spans="1:9" x14ac:dyDescent="0.2">
      <c r="A1139" s="57">
        <v>152</v>
      </c>
      <c r="B1139" s="58">
        <f>Bil!C174</f>
        <v>163</v>
      </c>
      <c r="C1139" s="58">
        <f>Bil!D174</f>
        <v>366239</v>
      </c>
      <c r="D1139" s="58">
        <f>Bil!E174</f>
        <v>377367</v>
      </c>
      <c r="E1139" s="58">
        <v>0</v>
      </c>
      <c r="F1139" s="58">
        <v>0</v>
      </c>
      <c r="G1139" s="59">
        <f t="shared" si="36"/>
        <v>182718.59900000002</v>
      </c>
      <c r="H1139" s="59">
        <f t="shared" si="35"/>
        <v>0</v>
      </c>
      <c r="I1139" s="60"/>
    </row>
    <row r="1140" spans="1:9" x14ac:dyDescent="0.2">
      <c r="A1140" s="57">
        <v>152</v>
      </c>
      <c r="B1140" s="58">
        <f>Bil!C175</f>
        <v>164</v>
      </c>
      <c r="C1140" s="58">
        <f>Bil!D175</f>
        <v>365960</v>
      </c>
      <c r="D1140" s="58">
        <f>Bil!E175</f>
        <v>343347</v>
      </c>
      <c r="E1140" s="58">
        <v>0</v>
      </c>
      <c r="F1140" s="58">
        <v>0</v>
      </c>
      <c r="G1140" s="59">
        <f t="shared" si="36"/>
        <v>172635.25599999999</v>
      </c>
      <c r="H1140" s="59">
        <f t="shared" si="35"/>
        <v>0</v>
      </c>
      <c r="I1140" s="60"/>
    </row>
    <row r="1141" spans="1:9" x14ac:dyDescent="0.2">
      <c r="A1141" s="57">
        <v>152</v>
      </c>
      <c r="B1141" s="58">
        <f>Bil!C176</f>
        <v>165</v>
      </c>
      <c r="C1141" s="58">
        <f>Bil!D176</f>
        <v>298554</v>
      </c>
      <c r="D1141" s="58">
        <f>Bil!E176</f>
        <v>283872</v>
      </c>
      <c r="E1141" s="58">
        <v>0</v>
      </c>
      <c r="F1141" s="58">
        <v>0</v>
      </c>
      <c r="G1141" s="59">
        <f t="shared" si="36"/>
        <v>142939.17000000001</v>
      </c>
      <c r="H1141" s="59">
        <f t="shared" si="35"/>
        <v>0</v>
      </c>
      <c r="I1141" s="60"/>
    </row>
    <row r="1142" spans="1:9" x14ac:dyDescent="0.2">
      <c r="A1142" s="57">
        <v>152</v>
      </c>
      <c r="B1142" s="58">
        <f>Bil!C177</f>
        <v>166</v>
      </c>
      <c r="C1142" s="58">
        <f>Bil!D177</f>
        <v>67344</v>
      </c>
      <c r="D1142" s="58">
        <f>Bil!E177</f>
        <v>56721</v>
      </c>
      <c r="E1142" s="58">
        <v>0</v>
      </c>
      <c r="F1142" s="58">
        <v>0</v>
      </c>
      <c r="G1142" s="59">
        <f t="shared" si="36"/>
        <v>30010.476000000002</v>
      </c>
      <c r="H1142" s="59">
        <f t="shared" si="35"/>
        <v>0</v>
      </c>
      <c r="I1142" s="60"/>
    </row>
    <row r="1143" spans="1:9" x14ac:dyDescent="0.2">
      <c r="A1143" s="57">
        <v>152</v>
      </c>
      <c r="B1143" s="58">
        <f>Bil!C178</f>
        <v>167</v>
      </c>
      <c r="C1143" s="58">
        <f>Bil!D178</f>
        <v>62</v>
      </c>
      <c r="D1143" s="58">
        <f>Bil!E178</f>
        <v>0</v>
      </c>
      <c r="E1143" s="58">
        <v>0</v>
      </c>
      <c r="F1143" s="58">
        <v>0</v>
      </c>
      <c r="G1143" s="59">
        <f t="shared" si="36"/>
        <v>10.354000000000001</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62</v>
      </c>
      <c r="D1146" s="58">
        <f>Bil!E181</f>
        <v>0</v>
      </c>
      <c r="E1146" s="58">
        <v>0</v>
      </c>
      <c r="F1146" s="58">
        <v>0</v>
      </c>
      <c r="G1146" s="59">
        <f t="shared" si="36"/>
        <v>10.540000000000001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2754</v>
      </c>
      <c r="E1150" s="58">
        <v>0</v>
      </c>
      <c r="F1150" s="58">
        <v>0</v>
      </c>
      <c r="G1150" s="59">
        <f t="shared" si="36"/>
        <v>958.39199999999994</v>
      </c>
      <c r="H1150" s="59">
        <f t="shared" si="35"/>
        <v>0</v>
      </c>
      <c r="I1150" s="60"/>
    </row>
    <row r="1151" spans="1:9" x14ac:dyDescent="0.2">
      <c r="A1151" s="57">
        <v>152</v>
      </c>
      <c r="B1151" s="58">
        <f>Bil!C186</f>
        <v>175</v>
      </c>
      <c r="C1151" s="58">
        <f>Bil!D186</f>
        <v>199</v>
      </c>
      <c r="D1151" s="58">
        <f>Bil!E186</f>
        <v>33750</v>
      </c>
      <c r="E1151" s="58">
        <v>0</v>
      </c>
      <c r="F1151" s="58">
        <v>0</v>
      </c>
      <c r="G1151" s="59">
        <f t="shared" si="36"/>
        <v>11847.325000000001</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80</v>
      </c>
      <c r="D1196" s="58">
        <f>Bil!E231</f>
        <v>270</v>
      </c>
      <c r="E1196" s="58">
        <v>0</v>
      </c>
      <c r="F1196" s="58">
        <v>0</v>
      </c>
      <c r="G1196" s="59">
        <f t="shared" si="38"/>
        <v>136.4</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80</v>
      </c>
      <c r="D1198" s="58">
        <f>Bil!E233</f>
        <v>270</v>
      </c>
      <c r="E1198" s="58">
        <v>0</v>
      </c>
      <c r="F1198" s="58">
        <v>0</v>
      </c>
      <c r="G1198" s="59">
        <f t="shared" si="38"/>
        <v>137.63999999999999</v>
      </c>
      <c r="H1198" s="59">
        <f t="shared" si="37"/>
        <v>0</v>
      </c>
      <c r="I1198" s="60"/>
    </row>
    <row r="1199" spans="1:9" x14ac:dyDescent="0.2">
      <c r="A1199" s="57">
        <v>152</v>
      </c>
      <c r="B1199" s="58">
        <f>Bil!C234</f>
        <v>223</v>
      </c>
      <c r="C1199" s="58">
        <f>Bil!D234</f>
        <v>8313866</v>
      </c>
      <c r="D1199" s="58">
        <f>Bil!E234</f>
        <v>8285533</v>
      </c>
      <c r="E1199" s="58">
        <v>0</v>
      </c>
      <c r="F1199" s="58">
        <v>0</v>
      </c>
      <c r="G1199" s="59">
        <f t="shared" si="38"/>
        <v>5549339.8360000001</v>
      </c>
      <c r="H1199" s="59">
        <f t="shared" si="37"/>
        <v>0</v>
      </c>
      <c r="I1199" s="60"/>
    </row>
    <row r="1200" spans="1:9" x14ac:dyDescent="0.2">
      <c r="A1200" s="57">
        <v>152</v>
      </c>
      <c r="B1200" s="58">
        <f>Bil!C235</f>
        <v>224</v>
      </c>
      <c r="C1200" s="58">
        <f>Bil!D235</f>
        <v>8193374</v>
      </c>
      <c r="D1200" s="58">
        <f>Bil!E235</f>
        <v>8133711</v>
      </c>
      <c r="E1200" s="58">
        <v>0</v>
      </c>
      <c r="F1200" s="58">
        <v>0</v>
      </c>
      <c r="G1200" s="59">
        <f t="shared" si="38"/>
        <v>5479218.3039999995</v>
      </c>
      <c r="H1200" s="59">
        <f t="shared" si="37"/>
        <v>0</v>
      </c>
      <c r="I1200" s="60"/>
    </row>
    <row r="1201" spans="1:9" x14ac:dyDescent="0.2">
      <c r="A1201" s="57">
        <v>152</v>
      </c>
      <c r="B1201" s="58">
        <f>Bil!C236</f>
        <v>225</v>
      </c>
      <c r="C1201" s="58">
        <f>Bil!D236</f>
        <v>8193374</v>
      </c>
      <c r="D1201" s="58">
        <f>Bil!E236</f>
        <v>8133711</v>
      </c>
      <c r="E1201" s="58">
        <v>0</v>
      </c>
      <c r="F1201" s="58">
        <v>0</v>
      </c>
      <c r="G1201" s="59">
        <f t="shared" si="38"/>
        <v>5503679.1000000006</v>
      </c>
      <c r="H1201" s="59">
        <f t="shared" si="37"/>
        <v>0</v>
      </c>
      <c r="I1201" s="60"/>
    </row>
    <row r="1202" spans="1:9" x14ac:dyDescent="0.2">
      <c r="A1202" s="57">
        <v>152</v>
      </c>
      <c r="B1202" s="58">
        <f>Bil!C237</f>
        <v>226</v>
      </c>
      <c r="C1202" s="58">
        <f>Bil!D237</f>
        <v>8001874</v>
      </c>
      <c r="D1202" s="58">
        <f>Bil!E237</f>
        <v>7942211</v>
      </c>
      <c r="E1202" s="58">
        <v>0</v>
      </c>
      <c r="F1202" s="58">
        <v>0</v>
      </c>
      <c r="G1202" s="59">
        <f t="shared" si="38"/>
        <v>5398302.8959999997</v>
      </c>
      <c r="H1202" s="59">
        <f t="shared" si="37"/>
        <v>0</v>
      </c>
      <c r="I1202" s="60"/>
    </row>
    <row r="1203" spans="1:9" x14ac:dyDescent="0.2">
      <c r="A1203" s="57">
        <v>152</v>
      </c>
      <c r="B1203" s="58">
        <f>Bil!C238</f>
        <v>227</v>
      </c>
      <c r="C1203" s="58">
        <f>Bil!D238</f>
        <v>191500</v>
      </c>
      <c r="D1203" s="58">
        <f>Bil!E238</f>
        <v>191500</v>
      </c>
      <c r="E1203" s="58">
        <v>0</v>
      </c>
      <c r="F1203" s="58">
        <v>0</v>
      </c>
      <c r="G1203" s="59">
        <f t="shared" si="38"/>
        <v>130411.5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672572</v>
      </c>
      <c r="D1208" s="58">
        <f>Bil!E243</f>
        <v>778945</v>
      </c>
      <c r="E1208" s="58">
        <v>0</v>
      </c>
      <c r="F1208" s="58">
        <v>0</v>
      </c>
      <c r="G1208" s="59">
        <f t="shared" si="38"/>
        <v>517467.18400000001</v>
      </c>
      <c r="H1208" s="59">
        <f t="shared" si="37"/>
        <v>0</v>
      </c>
      <c r="I1208" s="60"/>
    </row>
    <row r="1209" spans="1:9" x14ac:dyDescent="0.2">
      <c r="A1209" s="57">
        <v>152</v>
      </c>
      <c r="B1209" s="58">
        <f>Bil!C244</f>
        <v>233</v>
      </c>
      <c r="C1209" s="58">
        <f>Bil!D244</f>
        <v>672572</v>
      </c>
      <c r="D1209" s="58">
        <f>Bil!E244</f>
        <v>778945</v>
      </c>
      <c r="E1209" s="58">
        <v>0</v>
      </c>
      <c r="F1209" s="58">
        <v>0</v>
      </c>
      <c r="G1209" s="59">
        <f t="shared" si="38"/>
        <v>519697.64600000001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567515</v>
      </c>
      <c r="D1212" s="58">
        <f>Bil!E247</f>
        <v>632253</v>
      </c>
      <c r="E1212" s="58">
        <v>0</v>
      </c>
      <c r="F1212" s="58">
        <v>0</v>
      </c>
      <c r="G1212" s="59">
        <f t="shared" si="38"/>
        <v>432356.95599999995</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567515</v>
      </c>
      <c r="D1214" s="58">
        <f>Bil!E249</f>
        <v>632253</v>
      </c>
      <c r="E1214" s="58">
        <v>0</v>
      </c>
      <c r="F1214" s="58">
        <v>0</v>
      </c>
      <c r="G1214" s="59">
        <f t="shared" si="38"/>
        <v>436020.99800000002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15435</v>
      </c>
      <c r="D1216" s="58">
        <f>Bil!E251</f>
        <v>5130</v>
      </c>
      <c r="E1216" s="58">
        <v>0</v>
      </c>
      <c r="F1216" s="58">
        <v>0</v>
      </c>
      <c r="G1216" s="59">
        <f t="shared" si="38"/>
        <v>6166.7999999999993</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3035</v>
      </c>
      <c r="D1224" s="58">
        <f>Bil!E260</f>
        <v>0</v>
      </c>
      <c r="E1224" s="58">
        <v>0</v>
      </c>
      <c r="F1224" s="58">
        <v>0</v>
      </c>
      <c r="G1224" s="59">
        <f t="shared" si="38"/>
        <v>752.68</v>
      </c>
      <c r="H1224" s="59">
        <f t="shared" si="39"/>
        <v>0</v>
      </c>
      <c r="I1224" s="60"/>
    </row>
    <row r="1225" spans="1:9" x14ac:dyDescent="0.2">
      <c r="A1225" s="57">
        <v>152</v>
      </c>
      <c r="B1225" s="58">
        <f>Bil!C261</f>
        <v>249</v>
      </c>
      <c r="C1225" s="58">
        <f>Bil!D261</f>
        <v>12400</v>
      </c>
      <c r="D1225" s="58">
        <f>Bil!E261</f>
        <v>5130</v>
      </c>
      <c r="E1225" s="58">
        <v>0</v>
      </c>
      <c r="F1225" s="58">
        <v>0</v>
      </c>
      <c r="G1225" s="59">
        <f t="shared" si="38"/>
        <v>5642.34</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365960</v>
      </c>
      <c r="D1252" s="58">
        <f>Bil!E288</f>
        <v>343348</v>
      </c>
      <c r="E1252" s="58">
        <v>0</v>
      </c>
      <c r="F1252" s="58">
        <v>0</v>
      </c>
      <c r="G1252" s="59">
        <f t="shared" si="40"/>
        <v>290533.05600000004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199</v>
      </c>
      <c r="D1254" s="58">
        <f>Bil!E290</f>
        <v>33750</v>
      </c>
      <c r="E1254" s="58">
        <v>0</v>
      </c>
      <c r="F1254" s="58">
        <v>0</v>
      </c>
      <c r="G1254" s="59">
        <f t="shared" si="40"/>
        <v>18820.322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4243445</v>
      </c>
      <c r="D1396" s="58">
        <f>RasF!E121</f>
        <v>4567215</v>
      </c>
      <c r="E1396" s="58">
        <v>0</v>
      </c>
      <c r="F1396" s="58">
        <v>0</v>
      </c>
      <c r="G1396" s="59">
        <f t="shared" si="44"/>
        <v>1471566.25</v>
      </c>
      <c r="H1396" s="59">
        <f t="shared" si="43"/>
        <v>0</v>
      </c>
      <c r="I1396" s="60"/>
    </row>
    <row r="1397" spans="1:9" x14ac:dyDescent="0.2">
      <c r="A1397" s="57">
        <v>154</v>
      </c>
      <c r="B1397" s="58">
        <f>RasF!C122</f>
        <v>111</v>
      </c>
      <c r="C1397" s="58">
        <f>RasF!D122</f>
        <v>4158654</v>
      </c>
      <c r="D1397" s="58">
        <f>RasF!E122</f>
        <v>4457385</v>
      </c>
      <c r="E1397" s="58">
        <v>0</v>
      </c>
      <c r="F1397" s="58">
        <v>0</v>
      </c>
      <c r="G1397" s="59">
        <f t="shared" si="44"/>
        <v>1451150.064</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4158654</v>
      </c>
      <c r="D1399" s="58">
        <f>RasF!E124</f>
        <v>4457385</v>
      </c>
      <c r="E1399" s="58">
        <v>0</v>
      </c>
      <c r="F1399" s="58">
        <v>0</v>
      </c>
      <c r="G1399" s="59">
        <f t="shared" si="44"/>
        <v>1477296.912</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84791</v>
      </c>
      <c r="D1408" s="58">
        <f>RasF!E133</f>
        <v>109830</v>
      </c>
      <c r="E1408" s="58">
        <v>0</v>
      </c>
      <c r="F1408" s="58">
        <v>0</v>
      </c>
      <c r="G1408" s="59">
        <f t="shared" si="44"/>
        <v>37143.021999999997</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4243445</v>
      </c>
      <c r="D1423" s="67">
        <f>RasF!E148</f>
        <v>4567215</v>
      </c>
      <c r="E1423" s="67">
        <v>0</v>
      </c>
      <c r="F1423" s="67">
        <v>0</v>
      </c>
      <c r="G1423" s="68">
        <f t="shared" si="44"/>
        <v>1832768.8750000002</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366159</v>
      </c>
      <c r="D1468" s="70"/>
      <c r="E1468" s="70">
        <v>0</v>
      </c>
      <c r="F1468" s="70">
        <v>0</v>
      </c>
      <c r="G1468" s="64">
        <f t="shared" ref="G1468:G1499" si="51">B1468/1000*C1468</f>
        <v>366.15899999999999</v>
      </c>
      <c r="H1468" s="64">
        <f t="shared" ref="H1468:H1499" si="52">ABS(C1468-ROUND(C1468,0))</f>
        <v>0</v>
      </c>
      <c r="I1468" s="65"/>
    </row>
    <row r="1469" spans="1:9" x14ac:dyDescent="0.2">
      <c r="A1469" s="73">
        <v>159</v>
      </c>
      <c r="B1469" s="61">
        <f>Obv!C13</f>
        <v>2</v>
      </c>
      <c r="C1469" s="61">
        <f>Obv!D13</f>
        <v>5780180</v>
      </c>
      <c r="D1469" s="61">
        <v>0</v>
      </c>
      <c r="E1469" s="61">
        <v>0</v>
      </c>
      <c r="F1469" s="61">
        <v>0</v>
      </c>
      <c r="G1469" s="59">
        <f t="shared" si="51"/>
        <v>11560.36</v>
      </c>
      <c r="H1469" s="59">
        <f t="shared" si="52"/>
        <v>0</v>
      </c>
      <c r="I1469" s="60"/>
    </row>
    <row r="1470" spans="1:9" x14ac:dyDescent="0.2">
      <c r="A1470" s="73">
        <v>159</v>
      </c>
      <c r="B1470" s="61">
        <f>Obv!C14</f>
        <v>3</v>
      </c>
      <c r="C1470" s="61">
        <f>Obv!D14</f>
        <v>40680</v>
      </c>
      <c r="D1470" s="61">
        <v>0</v>
      </c>
      <c r="E1470" s="61">
        <v>0</v>
      </c>
      <c r="F1470" s="61">
        <v>0</v>
      </c>
      <c r="G1470" s="59">
        <f t="shared" si="51"/>
        <v>122.04</v>
      </c>
      <c r="H1470" s="59">
        <f t="shared" si="52"/>
        <v>0</v>
      </c>
      <c r="I1470" s="60"/>
    </row>
    <row r="1471" spans="1:9" x14ac:dyDescent="0.2">
      <c r="A1471" s="73">
        <v>159</v>
      </c>
      <c r="B1471" s="61">
        <f>Obv!C15</f>
        <v>4</v>
      </c>
      <c r="C1471" s="61">
        <f>Obv!D15</f>
        <v>5640499</v>
      </c>
      <c r="D1471" s="61">
        <v>0</v>
      </c>
      <c r="E1471" s="61">
        <v>0</v>
      </c>
      <c r="F1471" s="61">
        <v>0</v>
      </c>
      <c r="G1471" s="59">
        <f t="shared" si="51"/>
        <v>22561.995999999999</v>
      </c>
      <c r="H1471" s="59">
        <f t="shared" si="52"/>
        <v>0</v>
      </c>
      <c r="I1471" s="60"/>
    </row>
    <row r="1472" spans="1:9" x14ac:dyDescent="0.2">
      <c r="A1472" s="73">
        <v>159</v>
      </c>
      <c r="B1472" s="61">
        <f>Obv!C16</f>
        <v>5</v>
      </c>
      <c r="C1472" s="61">
        <f>Obv!D16</f>
        <v>4621630</v>
      </c>
      <c r="D1472" s="61">
        <v>0</v>
      </c>
      <c r="E1472" s="61">
        <v>0</v>
      </c>
      <c r="F1472" s="61">
        <v>0</v>
      </c>
      <c r="G1472" s="59">
        <f t="shared" si="51"/>
        <v>23108.15</v>
      </c>
      <c r="H1472" s="59">
        <f t="shared" si="52"/>
        <v>0</v>
      </c>
      <c r="I1472" s="60"/>
    </row>
    <row r="1473" spans="1:9" x14ac:dyDescent="0.2">
      <c r="A1473" s="73">
        <v>159</v>
      </c>
      <c r="B1473" s="61">
        <f>Obv!C17</f>
        <v>6</v>
      </c>
      <c r="C1473" s="61">
        <f>Obv!D17</f>
        <v>913124</v>
      </c>
      <c r="D1473" s="61">
        <v>0</v>
      </c>
      <c r="E1473" s="61">
        <v>0</v>
      </c>
      <c r="F1473" s="61">
        <v>0</v>
      </c>
      <c r="G1473" s="59">
        <f t="shared" si="51"/>
        <v>5478.7439999999997</v>
      </c>
      <c r="H1473" s="59">
        <f t="shared" si="52"/>
        <v>0</v>
      </c>
      <c r="I1473" s="60"/>
    </row>
    <row r="1474" spans="1:9" x14ac:dyDescent="0.2">
      <c r="A1474" s="73">
        <v>159</v>
      </c>
      <c r="B1474" s="61">
        <f>Obv!C18</f>
        <v>7</v>
      </c>
      <c r="C1474" s="61">
        <f>Obv!D18</f>
        <v>4290</v>
      </c>
      <c r="D1474" s="61">
        <v>0</v>
      </c>
      <c r="E1474" s="61">
        <v>0</v>
      </c>
      <c r="F1474" s="61">
        <v>0</v>
      </c>
      <c r="G1474" s="59">
        <f t="shared" si="51"/>
        <v>30.03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101455</v>
      </c>
      <c r="D1476" s="61">
        <v>0</v>
      </c>
      <c r="E1476" s="61">
        <v>0</v>
      </c>
      <c r="F1476" s="61">
        <v>0</v>
      </c>
      <c r="G1476" s="59">
        <f t="shared" si="51"/>
        <v>913.09499999999991</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99001</v>
      </c>
      <c r="D1479" s="61">
        <v>0</v>
      </c>
      <c r="E1479" s="61">
        <v>0</v>
      </c>
      <c r="F1479" s="61">
        <v>0</v>
      </c>
      <c r="G1479" s="59">
        <f t="shared" si="51"/>
        <v>1188.0119999999999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5769241</v>
      </c>
      <c r="D1486" s="61">
        <v>0</v>
      </c>
      <c r="E1486" s="61">
        <v>0</v>
      </c>
      <c r="F1486" s="61">
        <v>0</v>
      </c>
      <c r="G1486" s="59">
        <f t="shared" si="51"/>
        <v>109615.579</v>
      </c>
      <c r="H1486" s="59">
        <f t="shared" si="52"/>
        <v>0</v>
      </c>
      <c r="I1486" s="60"/>
    </row>
    <row r="1487" spans="1:9" x14ac:dyDescent="0.2">
      <c r="A1487" s="73">
        <v>159</v>
      </c>
      <c r="B1487" s="61">
        <f>Obv!C31</f>
        <v>20</v>
      </c>
      <c r="C1487" s="61">
        <f>Obv!D31</f>
        <v>37926</v>
      </c>
      <c r="D1487" s="61">
        <v>0</v>
      </c>
      <c r="E1487" s="61">
        <v>0</v>
      </c>
      <c r="F1487" s="61">
        <v>0</v>
      </c>
      <c r="G1487" s="59">
        <f t="shared" si="51"/>
        <v>758.52</v>
      </c>
      <c r="H1487" s="59">
        <f t="shared" si="52"/>
        <v>0</v>
      </c>
      <c r="I1487" s="60"/>
    </row>
    <row r="1488" spans="1:9" x14ac:dyDescent="0.2">
      <c r="A1488" s="73">
        <v>159</v>
      </c>
      <c r="B1488" s="61">
        <f>Obv!C32</f>
        <v>21</v>
      </c>
      <c r="C1488" s="61">
        <f>Obv!D32</f>
        <v>5665866</v>
      </c>
      <c r="D1488" s="61">
        <v>0</v>
      </c>
      <c r="E1488" s="61">
        <v>0</v>
      </c>
      <c r="F1488" s="61">
        <v>0</v>
      </c>
      <c r="G1488" s="59">
        <f t="shared" si="51"/>
        <v>118983.186</v>
      </c>
      <c r="H1488" s="59">
        <f t="shared" si="52"/>
        <v>0</v>
      </c>
      <c r="I1488" s="60"/>
    </row>
    <row r="1489" spans="1:9" x14ac:dyDescent="0.2">
      <c r="A1489" s="73">
        <v>159</v>
      </c>
      <c r="B1489" s="61">
        <f>Obv!C33</f>
        <v>22</v>
      </c>
      <c r="C1489" s="61">
        <f>Obv!D33</f>
        <v>4636312</v>
      </c>
      <c r="D1489" s="61">
        <v>0</v>
      </c>
      <c r="E1489" s="61">
        <v>0</v>
      </c>
      <c r="F1489" s="61">
        <v>0</v>
      </c>
      <c r="G1489" s="59">
        <f t="shared" si="51"/>
        <v>101998.86399999999</v>
      </c>
      <c r="H1489" s="59">
        <f t="shared" si="52"/>
        <v>0</v>
      </c>
      <c r="I1489" s="60"/>
    </row>
    <row r="1490" spans="1:9" x14ac:dyDescent="0.2">
      <c r="A1490" s="73">
        <v>159</v>
      </c>
      <c r="B1490" s="61">
        <f>Obv!C34</f>
        <v>23</v>
      </c>
      <c r="C1490" s="61">
        <f>Obv!D34</f>
        <v>923747</v>
      </c>
      <c r="D1490" s="61">
        <v>0</v>
      </c>
      <c r="E1490" s="61">
        <v>0</v>
      </c>
      <c r="F1490" s="61">
        <v>0</v>
      </c>
      <c r="G1490" s="59">
        <f t="shared" si="51"/>
        <v>21246.181</v>
      </c>
      <c r="H1490" s="59">
        <f t="shared" si="52"/>
        <v>0</v>
      </c>
      <c r="I1490" s="60"/>
    </row>
    <row r="1491" spans="1:9" x14ac:dyDescent="0.2">
      <c r="A1491" s="73">
        <v>159</v>
      </c>
      <c r="B1491" s="61">
        <f>Obv!C35</f>
        <v>24</v>
      </c>
      <c r="C1491" s="61">
        <f>Obv!D35</f>
        <v>4352</v>
      </c>
      <c r="D1491" s="61">
        <v>0</v>
      </c>
      <c r="E1491" s="61">
        <v>0</v>
      </c>
      <c r="F1491" s="61">
        <v>0</v>
      </c>
      <c r="G1491" s="59">
        <f t="shared" si="51"/>
        <v>104.44800000000001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101455</v>
      </c>
      <c r="D1493" s="61">
        <v>0</v>
      </c>
      <c r="E1493" s="61">
        <v>0</v>
      </c>
      <c r="F1493" s="61">
        <v>0</v>
      </c>
      <c r="G1493" s="59">
        <f t="shared" si="51"/>
        <v>2637.83</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65449</v>
      </c>
      <c r="D1496" s="61">
        <v>0</v>
      </c>
      <c r="E1496" s="61">
        <v>0</v>
      </c>
      <c r="F1496" s="61">
        <v>0</v>
      </c>
      <c r="G1496" s="59">
        <f t="shared" si="51"/>
        <v>1898.0210000000002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377098</v>
      </c>
      <c r="D1503" s="61">
        <v>0</v>
      </c>
      <c r="E1503" s="61">
        <v>0</v>
      </c>
      <c r="F1503" s="61">
        <v>0</v>
      </c>
      <c r="G1503" s="59">
        <f t="shared" si="53"/>
        <v>13575.527999999998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377098</v>
      </c>
      <c r="D1557" s="61">
        <v>0</v>
      </c>
      <c r="E1557" s="61">
        <v>0</v>
      </c>
      <c r="F1557" s="61">
        <v>0</v>
      </c>
      <c r="G1557" s="59">
        <f t="shared" si="55"/>
        <v>33938.82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343348</v>
      </c>
      <c r="D1559" s="61">
        <v>0</v>
      </c>
      <c r="E1559" s="61">
        <v>0</v>
      </c>
      <c r="F1559" s="61">
        <v>0</v>
      </c>
      <c r="G1559" s="59">
        <f t="shared" si="55"/>
        <v>31588.016</v>
      </c>
      <c r="H1559" s="59">
        <f t="shared" si="56"/>
        <v>0</v>
      </c>
      <c r="I1559" s="60"/>
    </row>
    <row r="1560" spans="1:9" x14ac:dyDescent="0.2">
      <c r="A1560" s="73">
        <v>159</v>
      </c>
      <c r="B1560" s="61">
        <f>Obv!C104</f>
        <v>93</v>
      </c>
      <c r="C1560" s="61">
        <f>Obv!D104</f>
        <v>33750</v>
      </c>
      <c r="D1560" s="61">
        <v>0</v>
      </c>
      <c r="E1560" s="61">
        <v>0</v>
      </c>
      <c r="F1560" s="61">
        <v>0</v>
      </c>
      <c r="G1560" s="59">
        <f t="shared" si="55"/>
        <v>3138.75</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9249</v>
      </c>
      <c r="C6" s="12"/>
      <c r="D6" s="401" t="s">
        <v>3128</v>
      </c>
      <c r="E6" s="402"/>
      <c r="F6" s="15" t="s">
        <v>237</v>
      </c>
      <c r="G6" s="12"/>
      <c r="H6" s="12"/>
      <c r="I6" s="12"/>
      <c r="J6" s="409">
        <f>SUM(Skriveni!G2:G1561)</f>
        <v>106194247.00300001</v>
      </c>
      <c r="K6" s="409"/>
    </row>
    <row r="7" spans="1:11" ht="3" customHeight="1" x14ac:dyDescent="0.2">
      <c r="A7" s="12"/>
      <c r="B7" s="12"/>
      <c r="C7" s="12"/>
      <c r="D7" s="12"/>
      <c r="E7" s="12"/>
      <c r="F7" s="12"/>
      <c r="G7" s="12"/>
      <c r="H7" s="12"/>
      <c r="I7" s="12"/>
      <c r="J7" s="12"/>
      <c r="K7" s="12"/>
    </row>
    <row r="8" spans="1:11" ht="15" customHeight="1" x14ac:dyDescent="0.2">
      <c r="A8" s="22" t="s">
        <v>3125</v>
      </c>
      <c r="B8" s="27">
        <v>3103919</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31500</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94839545339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278</v>
      </c>
      <c r="C22" s="351" t="str">
        <f>IF(B22&gt;0, "Županija: " &amp; LOOKUP(H2,A83:A103,B83:B103) &amp; ", grad/općina: " &amp; LOOKUP(B22,A107:A663,B107:B663),"Šifra grada/općine nije upisana")</f>
        <v>Županija: OSIJEČKO-BARANJSKA, grad/općina: NAŠICE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4296</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4297</v>
      </c>
      <c r="I27" s="355"/>
      <c r="J27" s="13" t="s">
        <v>1447</v>
      </c>
      <c r="K27" s="15" t="s">
        <v>4298</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4301</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4301</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4253313</v>
      </c>
      <c r="K39" s="114">
        <f>PRRAS!E12</f>
        <v>4608850</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4142585</v>
      </c>
      <c r="K40" s="117">
        <f>PRRAS!E159</f>
        <v>4468214</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105056</v>
      </c>
      <c r="K41" s="117">
        <f>PRRAS!E648</f>
        <v>146692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8195970</v>
      </c>
      <c r="K43" s="114">
        <f>Bil!E13</f>
        <v>8136306</v>
      </c>
    </row>
    <row r="44" spans="1:11" ht="12.95" customHeight="1" x14ac:dyDescent="0.2">
      <c r="A44" s="363"/>
      <c r="B44" s="366" t="str">
        <f>Bil!B74</f>
        <v>Financijska imovina (AOP 064+073+081+112+128+140+157+158)</v>
      </c>
      <c r="C44" s="367"/>
      <c r="D44" s="367"/>
      <c r="E44" s="367"/>
      <c r="F44" s="367"/>
      <c r="G44" s="367"/>
      <c r="H44" s="367"/>
      <c r="I44" s="115">
        <f>Bil!C74</f>
        <v>63</v>
      </c>
      <c r="J44" s="116">
        <f>Bil!D74</f>
        <v>484134</v>
      </c>
      <c r="K44" s="117">
        <f>Bil!E74</f>
        <v>526594</v>
      </c>
    </row>
    <row r="45" spans="1:11" ht="12.95" customHeight="1" x14ac:dyDescent="0.2">
      <c r="A45" s="363"/>
      <c r="B45" s="366" t="str">
        <f>Bil!B174</f>
        <v xml:space="preserve">Obveze (AOP 164+175+176+192+220) </v>
      </c>
      <c r="C45" s="367"/>
      <c r="D45" s="367"/>
      <c r="E45" s="367"/>
      <c r="F45" s="367"/>
      <c r="G45" s="367"/>
      <c r="H45" s="367"/>
      <c r="I45" s="115">
        <f>Bil!C174</f>
        <v>163</v>
      </c>
      <c r="J45" s="116">
        <f>Bil!D174</f>
        <v>366239</v>
      </c>
      <c r="K45" s="117">
        <f>Bil!E174</f>
        <v>377367</v>
      </c>
    </row>
    <row r="46" spans="1:11" ht="12.95" customHeight="1" x14ac:dyDescent="0.2">
      <c r="A46" s="364"/>
      <c r="B46" s="369" t="str">
        <f>Bil!B234</f>
        <v>Vlastiti izvori (224 + 232 - 236 + 240 do 242)</v>
      </c>
      <c r="C46" s="370"/>
      <c r="D46" s="370"/>
      <c r="E46" s="370"/>
      <c r="F46" s="370"/>
      <c r="G46" s="370"/>
      <c r="H46" s="370"/>
      <c r="I46" s="118">
        <f>Bil!C234</f>
        <v>223</v>
      </c>
      <c r="J46" s="119">
        <f>Bil!D234</f>
        <v>8313866</v>
      </c>
      <c r="K46" s="120">
        <f>Bil!E234</f>
        <v>8285533</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4243445</v>
      </c>
      <c r="K50" s="117">
        <f>RasF!E121</f>
        <v>4567215</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4243445</v>
      </c>
      <c r="K51" s="120">
        <f>RasF!E148</f>
        <v>4567215</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366159</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377098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377098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 activePane="bottomLeft" state="frozen"/>
      <selection pane="bottomLeft" activeCell="E127" sqref="E127"/>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09249</v>
      </c>
      <c r="C4" s="429"/>
      <c r="D4" s="429"/>
      <c r="E4" s="430">
        <f>SUM(Skriveni!G2:G976)</f>
        <v>68817508.607999995</v>
      </c>
      <c r="F4" s="431"/>
    </row>
    <row r="5" spans="1:7" s="23" customFormat="1" ht="15" customHeight="1" x14ac:dyDescent="0.2">
      <c r="B5" s="428" t="str">
        <f>"Naziv: "&amp;IF(RefStr!B10&lt;&gt;"",RefStr!B10,"_______________________________________")</f>
        <v>Naziv: OSNOVNA ŠKOLA IVANA BRNJIKA SLOVAKA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4253313</v>
      </c>
      <c r="E12" s="147">
        <f>E13+E50+E56+E85+E116+E134+E141+E147</f>
        <v>4608850</v>
      </c>
      <c r="F12" s="148">
        <f>IF(D12&lt;&gt;0,IF(E12/D12&gt;=100,"&gt;&gt;100",E12/D12*100),"-")</f>
        <v>108.35906033720066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3565882</v>
      </c>
      <c r="E56" s="147">
        <f>E57+E60+E65+E68+E71+E74+E77+E80</f>
        <v>3760969</v>
      </c>
      <c r="F56" s="150">
        <f t="shared" si="0"/>
        <v>105.47093257712959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9024</v>
      </c>
      <c r="E68" s="147">
        <f>SUM(E69:E70)</f>
        <v>10975</v>
      </c>
      <c r="F68" s="150">
        <f t="shared" si="0"/>
        <v>121.62012411347519</v>
      </c>
    </row>
    <row r="69" spans="1:6" s="8" customFormat="1" x14ac:dyDescent="0.2">
      <c r="A69" s="145">
        <v>6341</v>
      </c>
      <c r="B69" s="146" t="s">
        <v>3699</v>
      </c>
      <c r="C69" s="345">
        <v>58</v>
      </c>
      <c r="D69" s="149">
        <v>9024</v>
      </c>
      <c r="E69" s="149">
        <v>10975</v>
      </c>
      <c r="F69" s="148">
        <f t="shared" si="0"/>
        <v>121.62012411347519</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3556858</v>
      </c>
      <c r="E74" s="147">
        <f>SUM(E75:E76)</f>
        <v>3745482</v>
      </c>
      <c r="F74" s="150">
        <f t="shared" si="0"/>
        <v>105.30310740546854</v>
      </c>
    </row>
    <row r="75" spans="1:6" s="8" customFormat="1" x14ac:dyDescent="0.2">
      <c r="A75" s="145" t="s">
        <v>1142</v>
      </c>
      <c r="B75" s="146" t="s">
        <v>3980</v>
      </c>
      <c r="C75" s="345">
        <v>64</v>
      </c>
      <c r="D75" s="149">
        <v>3556858</v>
      </c>
      <c r="E75" s="149">
        <v>3745482</v>
      </c>
      <c r="F75" s="148">
        <f t="shared" si="0"/>
        <v>105.30310740546854</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4512</v>
      </c>
      <c r="F77" s="150" t="str">
        <f t="shared" si="0"/>
        <v>-</v>
      </c>
    </row>
    <row r="78" spans="1:6" s="8" customFormat="1" x14ac:dyDescent="0.2">
      <c r="A78" s="145" t="s">
        <v>3984</v>
      </c>
      <c r="B78" s="146" t="s">
        <v>920</v>
      </c>
      <c r="C78" s="345">
        <v>67</v>
      </c>
      <c r="D78" s="149"/>
      <c r="E78" s="149">
        <v>4512</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81</v>
      </c>
      <c r="E85" s="147">
        <f>E86+E94+E101+E109</f>
        <v>39</v>
      </c>
      <c r="F85" s="150">
        <f t="shared" si="1"/>
        <v>48.148148148148145</v>
      </c>
    </row>
    <row r="86" spans="1:6" s="8" customFormat="1" x14ac:dyDescent="0.2">
      <c r="A86" s="145">
        <v>641</v>
      </c>
      <c r="B86" s="146" t="s">
        <v>929</v>
      </c>
      <c r="C86" s="345">
        <v>75</v>
      </c>
      <c r="D86" s="147">
        <f>SUM(D87:D93)</f>
        <v>81</v>
      </c>
      <c r="E86" s="147">
        <f>SUM(E87:E93)</f>
        <v>39</v>
      </c>
      <c r="F86" s="150">
        <f t="shared" si="1"/>
        <v>48.148148148148145</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81</v>
      </c>
      <c r="E88" s="149">
        <v>39</v>
      </c>
      <c r="F88" s="148">
        <f t="shared" si="1"/>
        <v>48.148148148148145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123292</v>
      </c>
      <c r="E116" s="147">
        <f>E117+E122+E130</f>
        <v>19576</v>
      </c>
      <c r="F116" s="150">
        <f t="shared" si="1"/>
        <v>15.87775362553937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123292</v>
      </c>
      <c r="E122" s="147">
        <f>SUM(E123:E129)</f>
        <v>19576</v>
      </c>
      <c r="F122" s="150">
        <f t="shared" si="1"/>
        <v>15.87775362553937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123292</v>
      </c>
      <c r="E127" s="149">
        <v>19576</v>
      </c>
      <c r="F127" s="148">
        <f t="shared" si="1"/>
        <v>15.87775362553937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28725</v>
      </c>
      <c r="E134" s="147">
        <f>E135+E138</f>
        <v>25030</v>
      </c>
      <c r="F134" s="150">
        <f t="shared" si="1"/>
        <v>87.136640557006089</v>
      </c>
    </row>
    <row r="135" spans="1:6" s="8" customFormat="1" x14ac:dyDescent="0.2">
      <c r="A135" s="145">
        <v>661</v>
      </c>
      <c r="B135" s="146" t="s">
        <v>425</v>
      </c>
      <c r="C135" s="345">
        <v>124</v>
      </c>
      <c r="D135" s="147">
        <f>SUM(D136:D137)</f>
        <v>28725</v>
      </c>
      <c r="E135" s="147">
        <f>SUM(E136:E137)</f>
        <v>23230</v>
      </c>
      <c r="F135" s="150">
        <f t="shared" si="1"/>
        <v>80.870322019147096</v>
      </c>
    </row>
    <row r="136" spans="1:6" s="8" customFormat="1" x14ac:dyDescent="0.2">
      <c r="A136" s="145">
        <v>6614</v>
      </c>
      <c r="B136" s="146" t="s">
        <v>3893</v>
      </c>
      <c r="C136" s="345">
        <v>125</v>
      </c>
      <c r="D136" s="149">
        <v>2950</v>
      </c>
      <c r="E136" s="149">
        <v>3560</v>
      </c>
      <c r="F136" s="148">
        <f t="shared" si="1"/>
        <v>120.67796610169492</v>
      </c>
    </row>
    <row r="137" spans="1:6" s="8" customFormat="1" x14ac:dyDescent="0.2">
      <c r="A137" s="145">
        <v>6615</v>
      </c>
      <c r="B137" s="146" t="s">
        <v>3894</v>
      </c>
      <c r="C137" s="345">
        <v>126</v>
      </c>
      <c r="D137" s="149">
        <v>25775</v>
      </c>
      <c r="E137" s="149">
        <v>19670</v>
      </c>
      <c r="F137" s="148">
        <f t="shared" si="1"/>
        <v>76.314258001939862</v>
      </c>
    </row>
    <row r="138" spans="1:6" s="8" customFormat="1" x14ac:dyDescent="0.2">
      <c r="A138" s="145">
        <v>663</v>
      </c>
      <c r="B138" s="151" t="s">
        <v>426</v>
      </c>
      <c r="C138" s="345">
        <v>127</v>
      </c>
      <c r="D138" s="147">
        <f>SUM(D139:D140)</f>
        <v>0</v>
      </c>
      <c r="E138" s="147">
        <f>SUM(E139:E140)</f>
        <v>1800</v>
      </c>
      <c r="F138" s="150" t="str">
        <f t="shared" si="1"/>
        <v>-</v>
      </c>
    </row>
    <row r="139" spans="1:6" s="8" customFormat="1" x14ac:dyDescent="0.2">
      <c r="A139" s="145">
        <v>6631</v>
      </c>
      <c r="B139" s="146" t="s">
        <v>1502</v>
      </c>
      <c r="C139" s="345">
        <v>128</v>
      </c>
      <c r="D139" s="149"/>
      <c r="E139" s="149">
        <v>1800</v>
      </c>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532291</v>
      </c>
      <c r="E141" s="147">
        <f>E142+E146</f>
        <v>795328</v>
      </c>
      <c r="F141" s="150">
        <f t="shared" si="1"/>
        <v>149.41601492416743</v>
      </c>
    </row>
    <row r="142" spans="1:6" s="8" customFormat="1" ht="24" x14ac:dyDescent="0.2">
      <c r="A142" s="145">
        <v>671</v>
      </c>
      <c r="B142" s="154" t="s">
        <v>1672</v>
      </c>
      <c r="C142" s="345">
        <v>131</v>
      </c>
      <c r="D142" s="147">
        <f>SUM(D143:D145)</f>
        <v>532291</v>
      </c>
      <c r="E142" s="147">
        <f>SUM(E143:E145)</f>
        <v>795328</v>
      </c>
      <c r="F142" s="150">
        <f t="shared" ref="F142:F205" si="2">IF(D142&lt;&gt;0,IF(E142/D142&gt;=100,"&gt;&gt;100",E142/D142*100),"-")</f>
        <v>149.41601492416743</v>
      </c>
    </row>
    <row r="143" spans="1:6" s="8" customFormat="1" x14ac:dyDescent="0.2">
      <c r="A143" s="145">
        <v>6711</v>
      </c>
      <c r="B143" s="146" t="s">
        <v>3582</v>
      </c>
      <c r="C143" s="345">
        <v>132</v>
      </c>
      <c r="D143" s="149">
        <v>437032</v>
      </c>
      <c r="E143" s="149">
        <v>740290</v>
      </c>
      <c r="F143" s="148">
        <f t="shared" si="2"/>
        <v>169.39034212597704</v>
      </c>
    </row>
    <row r="144" spans="1:6" s="8" customFormat="1" x14ac:dyDescent="0.2">
      <c r="A144" s="145">
        <v>6712</v>
      </c>
      <c r="B144" s="151" t="s">
        <v>2276</v>
      </c>
      <c r="C144" s="345">
        <v>133</v>
      </c>
      <c r="D144" s="149">
        <v>95259</v>
      </c>
      <c r="E144" s="149">
        <v>55038</v>
      </c>
      <c r="F144" s="148">
        <f t="shared" si="2"/>
        <v>57.777217900670806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3042</v>
      </c>
      <c r="E147" s="147">
        <f>E148+E158</f>
        <v>7908</v>
      </c>
      <c r="F147" s="150">
        <f t="shared" si="2"/>
        <v>259.96055226824456</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3042</v>
      </c>
      <c r="E158" s="149">
        <v>7908</v>
      </c>
      <c r="F158" s="148">
        <f t="shared" si="2"/>
        <v>259.96055226824456</v>
      </c>
    </row>
    <row r="159" spans="1:6" s="8" customFormat="1" x14ac:dyDescent="0.2">
      <c r="A159" s="145">
        <v>3</v>
      </c>
      <c r="B159" s="146" t="s">
        <v>430</v>
      </c>
      <c r="C159" s="345">
        <v>148</v>
      </c>
      <c r="D159" s="147">
        <f>D160+D171+D204+D223+D232+D257+D268</f>
        <v>4142585</v>
      </c>
      <c r="E159" s="147">
        <f>E160+E171+E204+E223+E232+E257+E268</f>
        <v>4468214</v>
      </c>
      <c r="F159" s="150">
        <f t="shared" si="2"/>
        <v>107.86052670011598</v>
      </c>
    </row>
    <row r="160" spans="1:6" s="8" customFormat="1" x14ac:dyDescent="0.2">
      <c r="A160" s="145">
        <v>31</v>
      </c>
      <c r="B160" s="146" t="s">
        <v>431</v>
      </c>
      <c r="C160" s="345">
        <v>149</v>
      </c>
      <c r="D160" s="147">
        <f>D161+D166+D167</f>
        <v>3411287</v>
      </c>
      <c r="E160" s="147">
        <f>E161+E166+E167</f>
        <v>3449344</v>
      </c>
      <c r="F160" s="150">
        <f t="shared" si="2"/>
        <v>101.11561999913816</v>
      </c>
    </row>
    <row r="161" spans="1:6" s="8" customFormat="1" x14ac:dyDescent="0.2">
      <c r="A161" s="145">
        <v>311</v>
      </c>
      <c r="B161" s="146" t="s">
        <v>432</v>
      </c>
      <c r="C161" s="345">
        <v>150</v>
      </c>
      <c r="D161" s="147">
        <f>SUM(D162:D165)</f>
        <v>2798132</v>
      </c>
      <c r="E161" s="147">
        <f>SUM(E162:E165)</f>
        <v>2861357</v>
      </c>
      <c r="F161" s="150">
        <f t="shared" si="2"/>
        <v>102.25954315236021</v>
      </c>
    </row>
    <row r="162" spans="1:6" s="8" customFormat="1" x14ac:dyDescent="0.2">
      <c r="A162" s="145">
        <v>3111</v>
      </c>
      <c r="B162" s="146" t="s">
        <v>385</v>
      </c>
      <c r="C162" s="345">
        <v>151</v>
      </c>
      <c r="D162" s="149">
        <v>2736971</v>
      </c>
      <c r="E162" s="149">
        <v>2808259</v>
      </c>
      <c r="F162" s="148">
        <f t="shared" si="2"/>
        <v>102.60463117804318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8339</v>
      </c>
      <c r="E164" s="149">
        <v>21631</v>
      </c>
      <c r="F164" s="148">
        <f t="shared" si="2"/>
        <v>259.39561098453055</v>
      </c>
    </row>
    <row r="165" spans="1:6" s="8" customFormat="1" x14ac:dyDescent="0.2">
      <c r="A165" s="145">
        <v>3114</v>
      </c>
      <c r="B165" s="146" t="s">
        <v>388</v>
      </c>
      <c r="C165" s="345">
        <v>154</v>
      </c>
      <c r="D165" s="149">
        <v>52822</v>
      </c>
      <c r="E165" s="149">
        <v>31467</v>
      </c>
      <c r="F165" s="148">
        <f t="shared" si="2"/>
        <v>59.571769338533187</v>
      </c>
    </row>
    <row r="166" spans="1:6" s="8" customFormat="1" x14ac:dyDescent="0.2">
      <c r="A166" s="145">
        <v>312</v>
      </c>
      <c r="B166" s="146" t="s">
        <v>1597</v>
      </c>
      <c r="C166" s="345">
        <v>155</v>
      </c>
      <c r="D166" s="149">
        <v>132430</v>
      </c>
      <c r="E166" s="149">
        <v>98964</v>
      </c>
      <c r="F166" s="148">
        <f t="shared" si="2"/>
        <v>74.729290946160233</v>
      </c>
    </row>
    <row r="167" spans="1:6" s="8" customFormat="1" x14ac:dyDescent="0.2">
      <c r="A167" s="145">
        <v>313</v>
      </c>
      <c r="B167" s="146" t="s">
        <v>2853</v>
      </c>
      <c r="C167" s="345">
        <v>156</v>
      </c>
      <c r="D167" s="147">
        <f>SUM(D168:D170)</f>
        <v>480725</v>
      </c>
      <c r="E167" s="147">
        <f>SUM(E168:E170)</f>
        <v>489023</v>
      </c>
      <c r="F167" s="150">
        <f t="shared" si="2"/>
        <v>101.72614280513808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433211</v>
      </c>
      <c r="E169" s="149">
        <v>407834</v>
      </c>
      <c r="F169" s="148">
        <f t="shared" si="2"/>
        <v>94.142115504915608</v>
      </c>
    </row>
    <row r="170" spans="1:6" s="8" customFormat="1" x14ac:dyDescent="0.2">
      <c r="A170" s="145">
        <v>3133</v>
      </c>
      <c r="B170" s="146" t="s">
        <v>264</v>
      </c>
      <c r="C170" s="345">
        <v>159</v>
      </c>
      <c r="D170" s="149">
        <v>47514</v>
      </c>
      <c r="E170" s="149">
        <v>81189</v>
      </c>
      <c r="F170" s="148">
        <f t="shared" si="2"/>
        <v>170.87384770804394</v>
      </c>
    </row>
    <row r="171" spans="1:6" s="8" customFormat="1" x14ac:dyDescent="0.2">
      <c r="A171" s="145">
        <v>32</v>
      </c>
      <c r="B171" s="146" t="s">
        <v>433</v>
      </c>
      <c r="C171" s="345">
        <v>160</v>
      </c>
      <c r="D171" s="147">
        <f>D172+D177+D185+D195+D196</f>
        <v>724620</v>
      </c>
      <c r="E171" s="147">
        <f>E172+E177+E185+E195+E196</f>
        <v>1014580</v>
      </c>
      <c r="F171" s="150">
        <f t="shared" si="2"/>
        <v>140.01545637713559</v>
      </c>
    </row>
    <row r="172" spans="1:6" s="8" customFormat="1" x14ac:dyDescent="0.2">
      <c r="A172" s="145">
        <v>321</v>
      </c>
      <c r="B172" s="146" t="s">
        <v>3359</v>
      </c>
      <c r="C172" s="345">
        <v>161</v>
      </c>
      <c r="D172" s="147">
        <f>SUM(D173:D176)</f>
        <v>168355</v>
      </c>
      <c r="E172" s="147">
        <f>SUM(E173:E176)</f>
        <v>243969</v>
      </c>
      <c r="F172" s="150">
        <f t="shared" si="2"/>
        <v>144.91342698464553</v>
      </c>
    </row>
    <row r="173" spans="1:6" s="8" customFormat="1" x14ac:dyDescent="0.2">
      <c r="A173" s="145">
        <v>3211</v>
      </c>
      <c r="B173" s="146" t="s">
        <v>3243</v>
      </c>
      <c r="C173" s="345">
        <v>162</v>
      </c>
      <c r="D173" s="149">
        <v>29741</v>
      </c>
      <c r="E173" s="149">
        <v>32590</v>
      </c>
      <c r="F173" s="148">
        <f t="shared" si="2"/>
        <v>109.57936854846844</v>
      </c>
    </row>
    <row r="174" spans="1:6" s="8" customFormat="1" x14ac:dyDescent="0.2">
      <c r="A174" s="145">
        <v>3212</v>
      </c>
      <c r="B174" s="146" t="s">
        <v>108</v>
      </c>
      <c r="C174" s="345">
        <v>163</v>
      </c>
      <c r="D174" s="149">
        <v>134568</v>
      </c>
      <c r="E174" s="149">
        <v>204295</v>
      </c>
      <c r="F174" s="148">
        <f t="shared" si="2"/>
        <v>151.81543903454016</v>
      </c>
    </row>
    <row r="175" spans="1:6" s="8" customFormat="1" x14ac:dyDescent="0.2">
      <c r="A175" s="145">
        <v>3213</v>
      </c>
      <c r="B175" s="146" t="s">
        <v>2999</v>
      </c>
      <c r="C175" s="345">
        <v>164</v>
      </c>
      <c r="D175" s="149">
        <v>4046</v>
      </c>
      <c r="E175" s="149">
        <v>7084</v>
      </c>
      <c r="F175" s="148">
        <f t="shared" si="2"/>
        <v>175.08650519031141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274765</v>
      </c>
      <c r="E177" s="147">
        <f>SUM(E178:E184)</f>
        <v>256109</v>
      </c>
      <c r="F177" s="150">
        <f t="shared" si="2"/>
        <v>93.210197805397343</v>
      </c>
    </row>
    <row r="178" spans="1:6" s="8" customFormat="1" x14ac:dyDescent="0.2">
      <c r="A178" s="145">
        <v>3221</v>
      </c>
      <c r="B178" s="146" t="s">
        <v>3000</v>
      </c>
      <c r="C178" s="345">
        <v>167</v>
      </c>
      <c r="D178" s="149">
        <v>51300</v>
      </c>
      <c r="E178" s="149">
        <v>39771</v>
      </c>
      <c r="F178" s="148">
        <f t="shared" si="2"/>
        <v>77.526315789473685</v>
      </c>
    </row>
    <row r="179" spans="1:6" s="8" customFormat="1" x14ac:dyDescent="0.2">
      <c r="A179" s="145">
        <v>3222</v>
      </c>
      <c r="B179" s="146" t="s">
        <v>3001</v>
      </c>
      <c r="C179" s="345">
        <v>168</v>
      </c>
      <c r="D179" s="149">
        <v>87524</v>
      </c>
      <c r="E179" s="149">
        <v>109944</v>
      </c>
      <c r="F179" s="148">
        <f t="shared" si="2"/>
        <v>125.61583108633062</v>
      </c>
    </row>
    <row r="180" spans="1:6" s="8" customFormat="1" x14ac:dyDescent="0.2">
      <c r="A180" s="145">
        <v>3223</v>
      </c>
      <c r="B180" s="146" t="s">
        <v>3002</v>
      </c>
      <c r="C180" s="345">
        <v>169</v>
      </c>
      <c r="D180" s="149">
        <v>116267</v>
      </c>
      <c r="E180" s="149">
        <v>99693</v>
      </c>
      <c r="F180" s="148">
        <f t="shared" si="2"/>
        <v>85.74488031857706</v>
      </c>
    </row>
    <row r="181" spans="1:6" s="8" customFormat="1" x14ac:dyDescent="0.2">
      <c r="A181" s="145">
        <v>3224</v>
      </c>
      <c r="B181" s="146" t="s">
        <v>2236</v>
      </c>
      <c r="C181" s="345">
        <v>170</v>
      </c>
      <c r="D181" s="149">
        <v>7773</v>
      </c>
      <c r="E181" s="149">
        <v>4814</v>
      </c>
      <c r="F181" s="148">
        <f t="shared" si="2"/>
        <v>61.932329859771009</v>
      </c>
    </row>
    <row r="182" spans="1:6" s="8" customFormat="1" x14ac:dyDescent="0.2">
      <c r="A182" s="145">
        <v>3225</v>
      </c>
      <c r="B182" s="146" t="s">
        <v>504</v>
      </c>
      <c r="C182" s="345">
        <v>171</v>
      </c>
      <c r="D182" s="149">
        <v>10431</v>
      </c>
      <c r="E182" s="149">
        <v>1887</v>
      </c>
      <c r="F182" s="148">
        <f t="shared" si="2"/>
        <v>18.0903077365545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1470</v>
      </c>
      <c r="E184" s="149"/>
      <c r="F184" s="148">
        <f t="shared" si="2"/>
        <v>0</v>
      </c>
    </row>
    <row r="185" spans="1:6" s="8" customFormat="1" x14ac:dyDescent="0.2">
      <c r="A185" s="145">
        <v>323</v>
      </c>
      <c r="B185" s="146" t="s">
        <v>2312</v>
      </c>
      <c r="C185" s="345">
        <v>174</v>
      </c>
      <c r="D185" s="147">
        <f>SUM(D186:D194)</f>
        <v>240190</v>
      </c>
      <c r="E185" s="147">
        <f>SUM(E186:E194)</f>
        <v>454410</v>
      </c>
      <c r="F185" s="150">
        <f t="shared" si="2"/>
        <v>189.18772638327991</v>
      </c>
    </row>
    <row r="186" spans="1:6" s="8" customFormat="1" x14ac:dyDescent="0.2">
      <c r="A186" s="145">
        <v>3231</v>
      </c>
      <c r="B186" s="146" t="s">
        <v>855</v>
      </c>
      <c r="C186" s="345">
        <v>175</v>
      </c>
      <c r="D186" s="149">
        <v>25739</v>
      </c>
      <c r="E186" s="149">
        <v>31184</v>
      </c>
      <c r="F186" s="148">
        <f t="shared" si="2"/>
        <v>121.15466801352032</v>
      </c>
    </row>
    <row r="187" spans="1:6" s="8" customFormat="1" x14ac:dyDescent="0.2">
      <c r="A187" s="145">
        <v>3232</v>
      </c>
      <c r="B187" s="146" t="s">
        <v>3870</v>
      </c>
      <c r="C187" s="345">
        <v>176</v>
      </c>
      <c r="D187" s="149">
        <v>120557</v>
      </c>
      <c r="E187" s="149">
        <v>325876</v>
      </c>
      <c r="F187" s="148">
        <f t="shared" si="2"/>
        <v>270.30865067976146</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47736</v>
      </c>
      <c r="E189" s="149">
        <v>63838</v>
      </c>
      <c r="F189" s="148">
        <f t="shared" si="2"/>
        <v>133.73135579017932</v>
      </c>
    </row>
    <row r="190" spans="1:6" s="8" customFormat="1" x14ac:dyDescent="0.2">
      <c r="A190" s="145">
        <v>3235</v>
      </c>
      <c r="B190" s="146" t="s">
        <v>3873</v>
      </c>
      <c r="C190" s="345">
        <v>179</v>
      </c>
      <c r="D190" s="149">
        <v>4738</v>
      </c>
      <c r="E190" s="149">
        <v>4689</v>
      </c>
      <c r="F190" s="148">
        <f t="shared" si="2"/>
        <v>98.965808357956945</v>
      </c>
    </row>
    <row r="191" spans="1:6" s="8" customFormat="1" x14ac:dyDescent="0.2">
      <c r="A191" s="145">
        <v>3236</v>
      </c>
      <c r="B191" s="146" t="s">
        <v>3874</v>
      </c>
      <c r="C191" s="345">
        <v>180</v>
      </c>
      <c r="D191" s="149">
        <v>10647</v>
      </c>
      <c r="E191" s="149">
        <v>10039</v>
      </c>
      <c r="F191" s="148">
        <f t="shared" si="2"/>
        <v>94.289471212548136</v>
      </c>
    </row>
    <row r="192" spans="1:6" s="8" customFormat="1" x14ac:dyDescent="0.2">
      <c r="A192" s="145">
        <v>3237</v>
      </c>
      <c r="B192" s="146" t="s">
        <v>3875</v>
      </c>
      <c r="C192" s="345">
        <v>181</v>
      </c>
      <c r="D192" s="149">
        <v>8500</v>
      </c>
      <c r="E192" s="149">
        <v>7496</v>
      </c>
      <c r="F192" s="148">
        <f t="shared" si="2"/>
        <v>88.188235294117646</v>
      </c>
    </row>
    <row r="193" spans="1:6" s="8" customFormat="1" x14ac:dyDescent="0.2">
      <c r="A193" s="145">
        <v>3238</v>
      </c>
      <c r="B193" s="146" t="s">
        <v>702</v>
      </c>
      <c r="C193" s="345">
        <v>182</v>
      </c>
      <c r="D193" s="149">
        <v>6500</v>
      </c>
      <c r="E193" s="149">
        <v>6925</v>
      </c>
      <c r="F193" s="148">
        <f t="shared" si="2"/>
        <v>106.53846153846153</v>
      </c>
    </row>
    <row r="194" spans="1:6" s="8" customFormat="1" x14ac:dyDescent="0.2">
      <c r="A194" s="145">
        <v>3239</v>
      </c>
      <c r="B194" s="146" t="s">
        <v>703</v>
      </c>
      <c r="C194" s="345">
        <v>183</v>
      </c>
      <c r="D194" s="149">
        <v>15773</v>
      </c>
      <c r="E194" s="149">
        <v>4363</v>
      </c>
      <c r="F194" s="148">
        <f t="shared" si="2"/>
        <v>27.661193178215939</v>
      </c>
    </row>
    <row r="195" spans="1:6" s="8" customFormat="1" x14ac:dyDescent="0.2">
      <c r="A195" s="145">
        <v>324</v>
      </c>
      <c r="B195" s="146" t="s">
        <v>3584</v>
      </c>
      <c r="C195" s="345">
        <v>184</v>
      </c>
      <c r="D195" s="149">
        <v>5279</v>
      </c>
      <c r="E195" s="149">
        <v>11929</v>
      </c>
      <c r="F195" s="148">
        <f t="shared" si="2"/>
        <v>225.97082780829703</v>
      </c>
    </row>
    <row r="196" spans="1:6" s="8" customFormat="1" x14ac:dyDescent="0.2">
      <c r="A196" s="145">
        <v>329</v>
      </c>
      <c r="B196" s="146" t="s">
        <v>434</v>
      </c>
      <c r="C196" s="345">
        <v>185</v>
      </c>
      <c r="D196" s="147">
        <f>SUM(D197:D203)</f>
        <v>36031</v>
      </c>
      <c r="E196" s="147">
        <f>SUM(E197:E203)</f>
        <v>48163</v>
      </c>
      <c r="F196" s="150">
        <f t="shared" si="2"/>
        <v>133.67100552302185</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10912</v>
      </c>
      <c r="E199" s="149">
        <v>4263</v>
      </c>
      <c r="F199" s="148">
        <f t="shared" si="2"/>
        <v>39.067082111436953</v>
      </c>
    </row>
    <row r="200" spans="1:6" s="8" customFormat="1" x14ac:dyDescent="0.2">
      <c r="A200" s="145">
        <v>3294</v>
      </c>
      <c r="B200" s="146" t="s">
        <v>2313</v>
      </c>
      <c r="C200" s="345">
        <v>189</v>
      </c>
      <c r="D200" s="149">
        <v>800</v>
      </c>
      <c r="E200" s="149">
        <v>800</v>
      </c>
      <c r="F200" s="148">
        <f t="shared" si="2"/>
        <v>100</v>
      </c>
    </row>
    <row r="201" spans="1:6" s="8" customFormat="1" x14ac:dyDescent="0.2">
      <c r="A201" s="145">
        <v>3295</v>
      </c>
      <c r="B201" s="146" t="s">
        <v>3585</v>
      </c>
      <c r="C201" s="345">
        <v>190</v>
      </c>
      <c r="D201" s="149">
        <v>11747</v>
      </c>
      <c r="E201" s="149">
        <v>12893</v>
      </c>
      <c r="F201" s="148">
        <f t="shared" si="2"/>
        <v>109.7556823018643</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12572</v>
      </c>
      <c r="E203" s="149">
        <v>30207</v>
      </c>
      <c r="F203" s="148">
        <f t="shared" si="2"/>
        <v>240.27203308940503</v>
      </c>
    </row>
    <row r="204" spans="1:6" s="8" customFormat="1" x14ac:dyDescent="0.2">
      <c r="A204" s="145">
        <v>34</v>
      </c>
      <c r="B204" s="151" t="s">
        <v>435</v>
      </c>
      <c r="C204" s="345">
        <v>193</v>
      </c>
      <c r="D204" s="147">
        <f>D205+D210+D218</f>
        <v>5928</v>
      </c>
      <c r="E204" s="147">
        <f>E205+E210+E218</f>
        <v>4290</v>
      </c>
      <c r="F204" s="150">
        <f t="shared" si="2"/>
        <v>72.368421052631575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5928</v>
      </c>
      <c r="E218" s="147">
        <f>SUM(E219:E222)</f>
        <v>4290</v>
      </c>
      <c r="F218" s="150">
        <f t="shared" si="3"/>
        <v>72.368421052631575</v>
      </c>
    </row>
    <row r="219" spans="1:6" s="8" customFormat="1" x14ac:dyDescent="0.2">
      <c r="A219" s="145">
        <v>3431</v>
      </c>
      <c r="B219" s="151" t="s">
        <v>3587</v>
      </c>
      <c r="C219" s="345">
        <v>208</v>
      </c>
      <c r="D219" s="149">
        <v>5928</v>
      </c>
      <c r="E219" s="149">
        <v>4290</v>
      </c>
      <c r="F219" s="148">
        <f t="shared" si="3"/>
        <v>72.368421052631575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v>0</v>
      </c>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750</v>
      </c>
      <c r="E268" s="147">
        <f>E269+E273+E277+E283</f>
        <v>0</v>
      </c>
      <c r="F268" s="150">
        <f t="shared" si="3"/>
        <v>0</v>
      </c>
    </row>
    <row r="269" spans="1:6" s="8" customFormat="1" x14ac:dyDescent="0.2">
      <c r="A269" s="145">
        <v>381</v>
      </c>
      <c r="B269" s="146" t="s">
        <v>1549</v>
      </c>
      <c r="C269" s="345">
        <v>258</v>
      </c>
      <c r="D269" s="147">
        <f>SUM(D270:D272)</f>
        <v>750</v>
      </c>
      <c r="E269" s="147">
        <f>SUM(E270:E272)</f>
        <v>0</v>
      </c>
      <c r="F269" s="150">
        <f t="shared" si="3"/>
        <v>0</v>
      </c>
    </row>
    <row r="270" spans="1:6" s="8" customFormat="1" x14ac:dyDescent="0.2">
      <c r="A270" s="145">
        <v>3811</v>
      </c>
      <c r="B270" s="146" t="s">
        <v>4127</v>
      </c>
      <c r="C270" s="345">
        <v>259</v>
      </c>
      <c r="D270" s="149">
        <v>750</v>
      </c>
      <c r="E270" s="149"/>
      <c r="F270" s="148">
        <f t="shared" ref="F270:F299" si="4">IF(D270&lt;&gt;0,IF(E270/D270&gt;=100,"&gt;&gt;100",E270/D270*100),"-")</f>
        <v>0</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4142585</v>
      </c>
      <c r="E292" s="147">
        <f>E159-E290+E291</f>
        <v>4468214</v>
      </c>
      <c r="F292" s="150">
        <f t="shared" si="4"/>
        <v>107.86052670011598</v>
      </c>
    </row>
    <row r="293" spans="1:6" s="8" customFormat="1" x14ac:dyDescent="0.2">
      <c r="A293" s="145" t="s">
        <v>1215</v>
      </c>
      <c r="B293" s="146" t="s">
        <v>3441</v>
      </c>
      <c r="C293" s="345">
        <v>282</v>
      </c>
      <c r="D293" s="147">
        <f>IF(D12&gt;=D292,D12-D292,0)</f>
        <v>110728</v>
      </c>
      <c r="E293" s="147">
        <f>IF(E12&gt;=E292,E12-E292,0)</f>
        <v>140636</v>
      </c>
      <c r="F293" s="150">
        <f t="shared" si="4"/>
        <v>127.01033162343762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561844</v>
      </c>
      <c r="E295" s="149">
        <v>672572</v>
      </c>
      <c r="F295" s="148">
        <f t="shared" si="4"/>
        <v>119.70796164059774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15435</v>
      </c>
      <c r="E297" s="149">
        <v>5130</v>
      </c>
      <c r="F297" s="148">
        <f t="shared" si="4"/>
        <v>33.236151603498541</v>
      </c>
    </row>
    <row r="298" spans="1:6" s="8" customFormat="1" x14ac:dyDescent="0.2">
      <c r="A298" s="145">
        <v>9661</v>
      </c>
      <c r="B298" s="146" t="s">
        <v>2651</v>
      </c>
      <c r="C298" s="345">
        <v>287</v>
      </c>
      <c r="D298" s="149">
        <v>2760</v>
      </c>
      <c r="E298" s="149">
        <v>5130</v>
      </c>
      <c r="F298" s="148">
        <f t="shared" si="4"/>
        <v>185.86956521739131</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100860</v>
      </c>
      <c r="E353" s="147">
        <f>E354+E366+E399+E403+E405</f>
        <v>99001</v>
      </c>
      <c r="F353" s="150">
        <f t="shared" si="5"/>
        <v>98.156851080705934</v>
      </c>
    </row>
    <row r="354" spans="1:6" s="8" customFormat="1" x14ac:dyDescent="0.2">
      <c r="A354" s="145">
        <v>41</v>
      </c>
      <c r="B354" s="146" t="s">
        <v>3020</v>
      </c>
      <c r="C354" s="345">
        <v>342</v>
      </c>
      <c r="D354" s="147">
        <f>D355+D359</f>
        <v>52500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52500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v>52500</v>
      </c>
      <c r="E365" s="149"/>
      <c r="F365" s="148">
        <f t="shared" ref="F365:F421" si="6">IF(D365&lt;&gt;0,IF(E365/D365&gt;=100,"&gt;&gt;100",E365/D365*100),"-")</f>
        <v>0</v>
      </c>
    </row>
    <row r="366" spans="1:6" s="8" customFormat="1" x14ac:dyDescent="0.2">
      <c r="A366" s="145">
        <v>42</v>
      </c>
      <c r="B366" s="151" t="s">
        <v>3023</v>
      </c>
      <c r="C366" s="345">
        <v>354</v>
      </c>
      <c r="D366" s="147">
        <f>D367+D372+D381+D386+D391+D394</f>
        <v>48360</v>
      </c>
      <c r="E366" s="147">
        <f>E367+E372+E381+E386+E391+E394</f>
        <v>65251</v>
      </c>
      <c r="F366" s="150">
        <f t="shared" si="6"/>
        <v>134.92762613730355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44705</v>
      </c>
      <c r="E372" s="147">
        <f>SUM(E373:E380)</f>
        <v>59763</v>
      </c>
      <c r="F372" s="150">
        <f t="shared" si="6"/>
        <v>133.68303321776088</v>
      </c>
    </row>
    <row r="373" spans="1:6" s="8" customFormat="1" x14ac:dyDescent="0.2">
      <c r="A373" s="145">
        <v>4221</v>
      </c>
      <c r="B373" s="146" t="s">
        <v>3941</v>
      </c>
      <c r="C373" s="345">
        <v>361</v>
      </c>
      <c r="D373" s="149">
        <v>39100</v>
      </c>
      <c r="E373" s="149">
        <v>38988</v>
      </c>
      <c r="F373" s="148">
        <f t="shared" si="6"/>
        <v>99.713554987212277</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1480</v>
      </c>
      <c r="E378" s="149"/>
      <c r="F378" s="148">
        <f t="shared" si="6"/>
        <v>0</v>
      </c>
    </row>
    <row r="379" spans="1:6" s="8" customFormat="1" x14ac:dyDescent="0.2">
      <c r="A379" s="145">
        <v>4227</v>
      </c>
      <c r="B379" s="151" t="s">
        <v>3947</v>
      </c>
      <c r="C379" s="345">
        <v>367</v>
      </c>
      <c r="D379" s="149">
        <v>4125</v>
      </c>
      <c r="E379" s="149">
        <v>20775</v>
      </c>
      <c r="F379" s="148">
        <f t="shared" si="6"/>
        <v>503.63636363636363</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3655</v>
      </c>
      <c r="E386" s="147">
        <f>SUM(E387:E390)</f>
        <v>5488</v>
      </c>
      <c r="F386" s="150">
        <f t="shared" si="6"/>
        <v>150.15047879616964</v>
      </c>
    </row>
    <row r="387" spans="1:6" s="8" customFormat="1" x14ac:dyDescent="0.2">
      <c r="A387" s="145">
        <v>4241</v>
      </c>
      <c r="B387" s="146" t="s">
        <v>2886</v>
      </c>
      <c r="C387" s="345">
        <v>375</v>
      </c>
      <c r="D387" s="149">
        <v>3655</v>
      </c>
      <c r="E387" s="149">
        <v>5488</v>
      </c>
      <c r="F387" s="148">
        <f t="shared" si="6"/>
        <v>150.15047879616964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33750</v>
      </c>
      <c r="F405" s="150" t="str">
        <f t="shared" si="6"/>
        <v>-</v>
      </c>
    </row>
    <row r="406" spans="1:6" s="8" customFormat="1" x14ac:dyDescent="0.2">
      <c r="A406" s="145">
        <v>451</v>
      </c>
      <c r="B406" s="146" t="s">
        <v>2199</v>
      </c>
      <c r="C406" s="345">
        <v>394</v>
      </c>
      <c r="D406" s="149"/>
      <c r="E406" s="149">
        <v>33750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100860</v>
      </c>
      <c r="E411" s="147">
        <f>IF(E353&gt;=E301, E353-E301, 0)</f>
        <v>99001</v>
      </c>
      <c r="F411" s="150">
        <f t="shared" si="6"/>
        <v>98.156851080705934</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466656</v>
      </c>
      <c r="E413" s="149">
        <v>567515</v>
      </c>
      <c r="F413" s="148">
        <f t="shared" si="6"/>
        <v>121.61313687169992</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4253313</v>
      </c>
      <c r="E415" s="147">
        <f>E12+E301</f>
        <v>4608850</v>
      </c>
      <c r="F415" s="150">
        <f t="shared" si="6"/>
        <v>108.35906033720066</v>
      </c>
    </row>
    <row r="416" spans="1:6" s="8" customFormat="1" x14ac:dyDescent="0.2">
      <c r="A416" s="145" t="s">
        <v>1215</v>
      </c>
      <c r="B416" s="146" t="s">
        <v>1993</v>
      </c>
      <c r="C416" s="345">
        <v>404</v>
      </c>
      <c r="D416" s="147">
        <f>D292+D353</f>
        <v>4243445</v>
      </c>
      <c r="E416" s="147">
        <f>E292+E353</f>
        <v>4567215</v>
      </c>
      <c r="F416" s="150">
        <f t="shared" si="6"/>
        <v>107.62988562359122</v>
      </c>
    </row>
    <row r="417" spans="1:6" s="8" customFormat="1" x14ac:dyDescent="0.2">
      <c r="A417" s="145" t="s">
        <v>1215</v>
      </c>
      <c r="B417" s="146" t="s">
        <v>1994</v>
      </c>
      <c r="C417" s="345">
        <v>405</v>
      </c>
      <c r="D417" s="147">
        <f>IF(D415&gt;=D416,D415-D416,0)</f>
        <v>9868</v>
      </c>
      <c r="E417" s="147">
        <f>IF(E415&gt;=E416,E415-E416,0)</f>
        <v>41635</v>
      </c>
      <c r="F417" s="150">
        <f t="shared" si="6"/>
        <v>421.91933522496959</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95188</v>
      </c>
      <c r="E419" s="147">
        <f>IF(E295-E296+E412-E413&gt;=0,E295-E296+E412-E413,0)</f>
        <v>105057</v>
      </c>
      <c r="F419" s="150">
        <f t="shared" si="6"/>
        <v>110.36790351725007</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15435</v>
      </c>
      <c r="E421" s="161">
        <f>E297+E414</f>
        <v>5130</v>
      </c>
      <c r="F421" s="162">
        <f t="shared" si="6"/>
        <v>33.236151603498541</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4253313</v>
      </c>
      <c r="E642" s="147">
        <f>E415+E423</f>
        <v>4608850</v>
      </c>
      <c r="F642" s="148">
        <f t="shared" si="10"/>
        <v>108.35906033720066</v>
      </c>
    </row>
    <row r="643" spans="1:6" s="8" customFormat="1" x14ac:dyDescent="0.2">
      <c r="A643" s="145" t="s">
        <v>1215</v>
      </c>
      <c r="B643" s="146" t="s">
        <v>1246</v>
      </c>
      <c r="C643" s="345">
        <v>630</v>
      </c>
      <c r="D643" s="147">
        <f>D416+D531</f>
        <v>4243445</v>
      </c>
      <c r="E643" s="147">
        <f>E416+E531</f>
        <v>4567215</v>
      </c>
      <c r="F643" s="148">
        <f t="shared" si="10"/>
        <v>107.62988562359122</v>
      </c>
    </row>
    <row r="644" spans="1:6" s="8" customFormat="1" x14ac:dyDescent="0.2">
      <c r="A644" s="145" t="s">
        <v>1215</v>
      </c>
      <c r="B644" s="146" t="s">
        <v>1247</v>
      </c>
      <c r="C644" s="345">
        <v>631</v>
      </c>
      <c r="D644" s="147">
        <f>IF(D642&gt;=D643,D642-D643,0)</f>
        <v>9868</v>
      </c>
      <c r="E644" s="147">
        <f>IF(E642&gt;=E643,E642-E643,0)</f>
        <v>41635</v>
      </c>
      <c r="F644" s="148">
        <f t="shared" si="10"/>
        <v>421.91933522496959</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95188</v>
      </c>
      <c r="E646" s="147">
        <f>IF(E419-E420+E640-E641&gt;=0,E419-E420+E640-E641,0)</f>
        <v>105057</v>
      </c>
      <c r="F646" s="148">
        <f t="shared" si="10"/>
        <v>110.36790351725007</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105056</v>
      </c>
      <c r="E648" s="147">
        <f>IF(E644+E646-E645-E647&gt;=0,E644+E646-E645-E647,0)</f>
        <v>146692</v>
      </c>
      <c r="F648" s="148">
        <f t="shared" si="10"/>
        <v>139.63219616204691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298554</v>
      </c>
      <c r="E650" s="158">
        <v>283872</v>
      </c>
      <c r="F650" s="159">
        <f t="shared" si="10"/>
        <v>95.082296669949145</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162034</v>
      </c>
      <c r="E652" s="149">
        <v>169069</v>
      </c>
      <c r="F652" s="148">
        <f t="shared" ref="F652:F677" si="11">IF(D652&lt;&gt;0,IF(E652/D652&gt;=100,"&gt;&gt;100",E652/D652*100),"-")</f>
        <v>104.34168137551379</v>
      </c>
    </row>
    <row r="653" spans="1:6" s="8" customFormat="1" x14ac:dyDescent="0.2">
      <c r="A653" s="145" t="s">
        <v>1208</v>
      </c>
      <c r="B653" s="146" t="s">
        <v>2750</v>
      </c>
      <c r="C653" s="345">
        <v>639</v>
      </c>
      <c r="D653" s="149">
        <v>3831440</v>
      </c>
      <c r="E653" s="149">
        <v>3975201</v>
      </c>
      <c r="F653" s="148">
        <f t="shared" si="11"/>
        <v>103.7521401875013</v>
      </c>
    </row>
    <row r="654" spans="1:6" s="8" customFormat="1" x14ac:dyDescent="0.2">
      <c r="A654" s="145" t="s">
        <v>1209</v>
      </c>
      <c r="B654" s="146" t="s">
        <v>3586</v>
      </c>
      <c r="C654" s="345">
        <v>640</v>
      </c>
      <c r="D654" s="149">
        <v>3824405</v>
      </c>
      <c r="E654" s="149">
        <v>3909434</v>
      </c>
      <c r="F654" s="148">
        <f t="shared" si="11"/>
        <v>102.22332624290576</v>
      </c>
    </row>
    <row r="655" spans="1:6" s="8" customFormat="1" x14ac:dyDescent="0.2">
      <c r="A655" s="145">
        <v>11</v>
      </c>
      <c r="B655" s="146" t="s">
        <v>181</v>
      </c>
      <c r="C655" s="345">
        <v>641</v>
      </c>
      <c r="D655" s="147">
        <f>+D652+D653-D654</f>
        <v>169069</v>
      </c>
      <c r="E655" s="147">
        <f>+E652+E653-E654</f>
        <v>234836</v>
      </c>
      <c r="F655" s="150">
        <f t="shared" si="11"/>
        <v>138.89950256995664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32</v>
      </c>
      <c r="E657" s="149">
        <v>32</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28</v>
      </c>
      <c r="E659" s="149">
        <v>28</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9024</v>
      </c>
      <c r="E672" s="149">
        <v>10975</v>
      </c>
      <c r="F672" s="148">
        <f t="shared" si="11"/>
        <v>121.62012411347519</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3556858</v>
      </c>
      <c r="E678" s="149">
        <v>3710313</v>
      </c>
      <c r="F678" s="148"/>
    </row>
    <row r="679" spans="1:6" s="8" customFormat="1" x14ac:dyDescent="0.2">
      <c r="A679" s="152">
        <v>63613</v>
      </c>
      <c r="B679" s="163" t="s">
        <v>4078</v>
      </c>
      <c r="C679" s="345">
        <v>665</v>
      </c>
      <c r="D679" s="149"/>
      <c r="E679" s="149">
        <v>35168</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4512</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122742</v>
      </c>
      <c r="E698" s="149">
        <v>11815</v>
      </c>
      <c r="F698" s="148">
        <f t="shared" si="12"/>
        <v>9.6258819312052921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6940</v>
      </c>
      <c r="E702" s="149">
        <v>3550</v>
      </c>
      <c r="F702" s="148">
        <f>IF(D702&lt;&gt;0,IF(E702/D702&gt;=100,"&gt;&gt;100",E702/D702*100),"-")</f>
        <v>51.152737752161379</v>
      </c>
    </row>
    <row r="703" spans="1:6" s="8" customFormat="1" x14ac:dyDescent="0.2">
      <c r="A703" s="145">
        <v>32121</v>
      </c>
      <c r="B703" s="146" t="s">
        <v>3797</v>
      </c>
      <c r="C703" s="345">
        <v>689</v>
      </c>
      <c r="D703" s="149">
        <v>134568</v>
      </c>
      <c r="E703" s="149">
        <v>204295</v>
      </c>
      <c r="F703" s="148">
        <f>IF(D703&lt;&gt;0,IF(E703/D703&gt;=100,"&gt;&gt;100",E703/D703*100),"-")</f>
        <v>151.81543903454016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9856</v>
      </c>
      <c r="E705" s="149">
        <v>9248</v>
      </c>
      <c r="F705" s="148">
        <f>IF(D705&lt;&gt;0,IF(E705/D705&gt;=100,"&gt;&gt;100",E705/D705*100),"-")</f>
        <v>93.831168831168839</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1496</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v>0</v>
      </c>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MIRELA JANTULA</v>
      </c>
      <c r="D995" s="293"/>
      <c r="E995" s="293"/>
    </row>
    <row r="996" spans="1:5" ht="15" customHeight="1" x14ac:dyDescent="0.2">
      <c r="A996" s="291" t="str">
        <f>IF(RefStr!H27="","Telefon za kontakt: _________________","Telefon za kontakt: " &amp; RefStr!H27)</f>
        <v>Telefon za kontakt: 031605011</v>
      </c>
      <c r="C996" s="292"/>
    </row>
    <row r="997" spans="1:5" ht="15" customHeight="1" x14ac:dyDescent="0.2">
      <c r="A997" s="291" t="str">
        <f>IF(RefStr!H33="","Odgovorna osoba: _____________________________","Odgovorna osoba: " &amp; RefStr!H33)</f>
        <v>Odgovorna osoba: LJERKA ĆORKOVIĆ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7" activePane="bottomLeft" state="frozen"/>
      <selection pane="bottomLeft" activeCell="E291" sqref="E29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09249</v>
      </c>
      <c r="C4" s="429"/>
      <c r="D4" s="429"/>
      <c r="E4" s="430">
        <f>SUM(Skriveni!G977:G1286)</f>
        <v>30602000.943000007</v>
      </c>
      <c r="F4" s="431"/>
    </row>
    <row r="5" spans="1:6" ht="15" customHeight="1" x14ac:dyDescent="0.2">
      <c r="B5" s="428" t="str">
        <f>"Naziv: "&amp;IF(RefStr!B10&lt;&gt;"",RefStr!B10,"_______________________________________")</f>
        <v>Naziv: OSNOVNA ŠKOLA IVANA BRNJIKA SLOVAKA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8680104</v>
      </c>
      <c r="E12" s="96">
        <f>E13+E74</f>
        <v>8662900</v>
      </c>
      <c r="F12" s="123">
        <f t="shared" ref="F12:F75" si="0">IF(D12&gt;0,IF(E12/D12&gt;=100,"&gt;&gt;100",E12/D12*100),"-")</f>
        <v>99.80179960977425</v>
      </c>
    </row>
    <row r="13" spans="1:6" s="3" customFormat="1" x14ac:dyDescent="0.2">
      <c r="A13" s="132">
        <v>0</v>
      </c>
      <c r="B13" s="314" t="s">
        <v>521</v>
      </c>
      <c r="C13" s="303">
        <v>2</v>
      </c>
      <c r="D13" s="97">
        <f>D14+D18+D57+D58+D62+D69</f>
        <v>8195970</v>
      </c>
      <c r="E13" s="97">
        <f>E14+E18+E57+E58+E62+E69</f>
        <v>8136306</v>
      </c>
      <c r="F13" s="124">
        <f t="shared" si="0"/>
        <v>99.272032474496612</v>
      </c>
    </row>
    <row r="14" spans="1:6" s="3" customFormat="1" x14ac:dyDescent="0.2">
      <c r="A14" s="132" t="s">
        <v>1564</v>
      </c>
      <c r="B14" s="314" t="s">
        <v>3259</v>
      </c>
      <c r="C14" s="303">
        <v>3</v>
      </c>
      <c r="D14" s="97">
        <f>D15+D16-D17</f>
        <v>271086</v>
      </c>
      <c r="E14" s="97">
        <f>E15+E16-E17</f>
        <v>271086</v>
      </c>
      <c r="F14" s="124">
        <f t="shared" si="0"/>
        <v>100</v>
      </c>
    </row>
    <row r="15" spans="1:6" s="3" customFormat="1" x14ac:dyDescent="0.2">
      <c r="A15" s="132" t="s">
        <v>3260</v>
      </c>
      <c r="B15" s="314" t="s">
        <v>3261</v>
      </c>
      <c r="C15" s="303">
        <v>4</v>
      </c>
      <c r="D15" s="94">
        <v>79586</v>
      </c>
      <c r="E15" s="94">
        <v>79586</v>
      </c>
      <c r="F15" s="125">
        <f t="shared" si="0"/>
        <v>100</v>
      </c>
    </row>
    <row r="16" spans="1:6" s="3" customFormat="1" x14ac:dyDescent="0.2">
      <c r="A16" s="132" t="s">
        <v>3262</v>
      </c>
      <c r="B16" s="314" t="s">
        <v>358</v>
      </c>
      <c r="C16" s="303">
        <v>5</v>
      </c>
      <c r="D16" s="94">
        <v>191500</v>
      </c>
      <c r="E16" s="94">
        <v>191500</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7924884</v>
      </c>
      <c r="E18" s="97">
        <f>E19+E25+E35+E41+E47+E51</f>
        <v>7865220</v>
      </c>
      <c r="F18" s="124">
        <f t="shared" si="0"/>
        <v>99.24713093592284</v>
      </c>
    </row>
    <row r="19" spans="1:6" s="3" customFormat="1" x14ac:dyDescent="0.2">
      <c r="A19" s="315" t="s">
        <v>362</v>
      </c>
      <c r="B19" s="314" t="s">
        <v>3928</v>
      </c>
      <c r="C19" s="303">
        <v>8</v>
      </c>
      <c r="D19" s="97">
        <f>SUM(D20:D23)-D24</f>
        <v>7653768</v>
      </c>
      <c r="E19" s="97">
        <f>SUM(E20:E23)-E24</f>
        <v>7591846</v>
      </c>
      <c r="F19" s="124">
        <f t="shared" si="0"/>
        <v>99.190960583074897</v>
      </c>
    </row>
    <row r="20" spans="1:6" s="3" customFormat="1" x14ac:dyDescent="0.2">
      <c r="A20" s="132" t="s">
        <v>363</v>
      </c>
      <c r="B20" s="314" t="s">
        <v>382</v>
      </c>
      <c r="C20" s="303">
        <v>9</v>
      </c>
      <c r="D20" s="94"/>
      <c r="E20" s="94">
        <v>33750</v>
      </c>
      <c r="F20" s="125" t="str">
        <f t="shared" si="0"/>
        <v>-</v>
      </c>
    </row>
    <row r="21" spans="1:6" s="3" customFormat="1" x14ac:dyDescent="0.2">
      <c r="A21" s="132" t="s">
        <v>364</v>
      </c>
      <c r="B21" s="314" t="s">
        <v>383</v>
      </c>
      <c r="C21" s="303">
        <v>10</v>
      </c>
      <c r="D21" s="94">
        <v>9351036</v>
      </c>
      <c r="E21" s="94">
        <v>9351036</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89763</v>
      </c>
      <c r="E23" s="94">
        <v>89763</v>
      </c>
      <c r="F23" s="125">
        <f t="shared" si="0"/>
        <v>100</v>
      </c>
    </row>
    <row r="24" spans="1:6" s="3" customFormat="1" x14ac:dyDescent="0.2">
      <c r="A24" s="132" t="s">
        <v>367</v>
      </c>
      <c r="B24" s="314" t="s">
        <v>1155</v>
      </c>
      <c r="C24" s="303">
        <v>13</v>
      </c>
      <c r="D24" s="94">
        <v>1787031</v>
      </c>
      <c r="E24" s="94">
        <v>1882703</v>
      </c>
      <c r="F24" s="125">
        <f t="shared" si="0"/>
        <v>105.35368440726546</v>
      </c>
    </row>
    <row r="25" spans="1:6" s="3" customFormat="1" x14ac:dyDescent="0.2">
      <c r="A25" s="315" t="s">
        <v>1156</v>
      </c>
      <c r="B25" s="314" t="s">
        <v>1261</v>
      </c>
      <c r="C25" s="303">
        <v>14</v>
      </c>
      <c r="D25" s="97">
        <f>SUM(D26:D33)-D34</f>
        <v>233761</v>
      </c>
      <c r="E25" s="97">
        <f>SUM(E26:E33)-E34</f>
        <v>247212</v>
      </c>
      <c r="F25" s="124">
        <f t="shared" si="0"/>
        <v>105.75416771831058</v>
      </c>
    </row>
    <row r="26" spans="1:6" s="3" customFormat="1" x14ac:dyDescent="0.2">
      <c r="A26" s="132" t="s">
        <v>1157</v>
      </c>
      <c r="B26" s="314" t="s">
        <v>3941</v>
      </c>
      <c r="C26" s="303">
        <v>15</v>
      </c>
      <c r="D26" s="94">
        <v>875183</v>
      </c>
      <c r="E26" s="94">
        <v>914171</v>
      </c>
      <c r="F26" s="125">
        <f t="shared" si="0"/>
        <v>104.45483973066206</v>
      </c>
    </row>
    <row r="27" spans="1:6" s="3" customFormat="1" x14ac:dyDescent="0.2">
      <c r="A27" s="132" t="s">
        <v>1158</v>
      </c>
      <c r="B27" s="314" t="s">
        <v>3965</v>
      </c>
      <c r="C27" s="303">
        <v>16</v>
      </c>
      <c r="D27" s="94">
        <v>24867</v>
      </c>
      <c r="E27" s="94">
        <v>24867</v>
      </c>
      <c r="F27" s="125">
        <f t="shared" si="0"/>
        <v>100</v>
      </c>
    </row>
    <row r="28" spans="1:6" s="3" customFormat="1" x14ac:dyDescent="0.2">
      <c r="A28" s="132" t="s">
        <v>1159</v>
      </c>
      <c r="B28" s="314" t="s">
        <v>3943</v>
      </c>
      <c r="C28" s="303">
        <v>17</v>
      </c>
      <c r="D28" s="94">
        <v>159235</v>
      </c>
      <c r="E28" s="94">
        <v>159235</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423756</v>
      </c>
      <c r="E31" s="94">
        <v>423756</v>
      </c>
      <c r="F31" s="125">
        <f t="shared" si="0"/>
        <v>100</v>
      </c>
    </row>
    <row r="32" spans="1:6" s="3" customFormat="1" x14ac:dyDescent="0.2">
      <c r="A32" s="272" t="s">
        <v>2452</v>
      </c>
      <c r="B32" s="314" t="s">
        <v>3947</v>
      </c>
      <c r="C32" s="303">
        <v>21</v>
      </c>
      <c r="D32" s="94">
        <v>97555</v>
      </c>
      <c r="E32" s="94">
        <v>118330</v>
      </c>
      <c r="F32" s="125">
        <f t="shared" si="0"/>
        <v>121.29567936036084</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1346835</v>
      </c>
      <c r="E34" s="94">
        <v>1393147</v>
      </c>
      <c r="F34" s="125">
        <f t="shared" si="0"/>
        <v>103.43858007848029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37355</v>
      </c>
      <c r="E41" s="97">
        <f>SUM(E42:E45)-E46</f>
        <v>26162</v>
      </c>
      <c r="F41" s="124">
        <f t="shared" si="0"/>
        <v>70.036139740329276</v>
      </c>
    </row>
    <row r="42" spans="1:6" s="3" customFormat="1" x14ac:dyDescent="0.2">
      <c r="A42" s="132" t="s">
        <v>2878</v>
      </c>
      <c r="B42" s="314" t="s">
        <v>2886</v>
      </c>
      <c r="C42" s="303">
        <v>31</v>
      </c>
      <c r="D42" s="94">
        <v>126497</v>
      </c>
      <c r="E42" s="94">
        <v>131984</v>
      </c>
      <c r="F42" s="125">
        <f t="shared" si="0"/>
        <v>104.33765227633857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89142</v>
      </c>
      <c r="E46" s="94">
        <v>105822</v>
      </c>
      <c r="F46" s="125">
        <f t="shared" si="0"/>
        <v>118.71171838190753</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178459</v>
      </c>
      <c r="E60" s="94">
        <v>180346</v>
      </c>
      <c r="F60" s="125">
        <f t="shared" si="0"/>
        <v>101.05738573005564</v>
      </c>
    </row>
    <row r="61" spans="1:6" s="3" customFormat="1" x14ac:dyDescent="0.2">
      <c r="A61" s="132" t="s">
        <v>456</v>
      </c>
      <c r="B61" s="314" t="s">
        <v>617</v>
      </c>
      <c r="C61" s="303">
        <v>50</v>
      </c>
      <c r="D61" s="94">
        <v>178459</v>
      </c>
      <c r="E61" s="94">
        <v>180346</v>
      </c>
      <c r="F61" s="125">
        <f t="shared" si="0"/>
        <v>101.05738573005564</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484134</v>
      </c>
      <c r="E74" s="97">
        <f>E75+E84+E92+E123+E139+E151+E168+E169</f>
        <v>526594</v>
      </c>
      <c r="F74" s="124">
        <f t="shared" si="0"/>
        <v>108.77029913205848</v>
      </c>
    </row>
    <row r="75" spans="1:6" s="3" customFormat="1" x14ac:dyDescent="0.2">
      <c r="A75" s="272" t="s">
        <v>2744</v>
      </c>
      <c r="B75" s="314" t="s">
        <v>322</v>
      </c>
      <c r="C75" s="303">
        <v>64</v>
      </c>
      <c r="D75" s="97">
        <f>+D76+D81+D82+D83</f>
        <v>169069</v>
      </c>
      <c r="E75" s="97">
        <f>+E76+E81+E82+E83</f>
        <v>234836</v>
      </c>
      <c r="F75" s="124">
        <f t="shared" si="0"/>
        <v>138.89950256995664</v>
      </c>
    </row>
    <row r="76" spans="1:6" s="3" customFormat="1" x14ac:dyDescent="0.2">
      <c r="A76" s="132" t="s">
        <v>3429</v>
      </c>
      <c r="B76" s="317" t="s">
        <v>1885</v>
      </c>
      <c r="C76" s="303">
        <v>65</v>
      </c>
      <c r="D76" s="97">
        <f>SUM(D77:D80)</f>
        <v>169069</v>
      </c>
      <c r="E76" s="97">
        <f>SUM(E77:E80)</f>
        <v>234836</v>
      </c>
      <c r="F76" s="124">
        <f t="shared" ref="F76:F139" si="1">IF(D76&gt;0,IF(E76/D76&gt;=100,"&gt;&gt;100",E76/D76*100),"-")</f>
        <v>138.89950256995664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169069</v>
      </c>
      <c r="E78" s="94">
        <v>234836</v>
      </c>
      <c r="F78" s="125">
        <f t="shared" si="1"/>
        <v>138.89950256995664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1076</v>
      </c>
      <c r="E84" s="97">
        <f>+E85+SUM(E88:E91)</f>
        <v>2756</v>
      </c>
      <c r="F84" s="124">
        <f t="shared" si="1"/>
        <v>256.13382899628255</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1074</v>
      </c>
      <c r="E89" s="94"/>
      <c r="F89" s="125">
        <f t="shared" si="1"/>
        <v>0</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v>
      </c>
      <c r="E91" s="94">
        <v>2756</v>
      </c>
      <c r="F91" s="125" t="str">
        <f t="shared" si="1"/>
        <v>&gt;&gt;100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15435</v>
      </c>
      <c r="E151" s="97">
        <f>SUM(E152:E154)+SUM(E162:E166)-E167</f>
        <v>5130</v>
      </c>
      <c r="F151" s="124">
        <f t="shared" si="2"/>
        <v>33.236151603498541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12675</v>
      </c>
      <c r="E163" s="94"/>
      <c r="F163" s="125">
        <f t="shared" si="2"/>
        <v>0</v>
      </c>
    </row>
    <row r="164" spans="1:6" s="3" customFormat="1" x14ac:dyDescent="0.2">
      <c r="A164" s="272" t="s">
        <v>3805</v>
      </c>
      <c r="B164" s="317" t="s">
        <v>1338</v>
      </c>
      <c r="C164" s="303">
        <v>153</v>
      </c>
      <c r="D164" s="94">
        <v>2760</v>
      </c>
      <c r="E164" s="94">
        <v>5130</v>
      </c>
      <c r="F164" s="125">
        <f t="shared" si="2"/>
        <v>185.86956521739131</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298554</v>
      </c>
      <c r="E169" s="97">
        <f>SUM(E170:E172)</f>
        <v>283872</v>
      </c>
      <c r="F169" s="124">
        <f t="shared" si="2"/>
        <v>95.082296669949145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298554</v>
      </c>
      <c r="E172" s="94">
        <v>283872</v>
      </c>
      <c r="F172" s="125">
        <f t="shared" si="2"/>
        <v>95.082296669949145</v>
      </c>
    </row>
    <row r="173" spans="1:6" s="3" customFormat="1" x14ac:dyDescent="0.2">
      <c r="A173" s="272"/>
      <c r="B173" s="314" t="s">
        <v>1068</v>
      </c>
      <c r="C173" s="303">
        <v>162</v>
      </c>
      <c r="D173" s="97">
        <f>D174+D234</f>
        <v>8680105</v>
      </c>
      <c r="E173" s="97">
        <f>E174+E234</f>
        <v>8662900</v>
      </c>
      <c r="F173" s="124">
        <f t="shared" si="2"/>
        <v>99.801788112010172</v>
      </c>
    </row>
    <row r="174" spans="1:6" s="3" customFormat="1" x14ac:dyDescent="0.2">
      <c r="A174" s="272" t="s">
        <v>3813</v>
      </c>
      <c r="B174" s="314" t="s">
        <v>1145</v>
      </c>
      <c r="C174" s="303">
        <v>163</v>
      </c>
      <c r="D174" s="97">
        <f>D175+D186+D187+D203+D231</f>
        <v>366239</v>
      </c>
      <c r="E174" s="97">
        <f>E175+E186+E187+E203+E231</f>
        <v>377367</v>
      </c>
      <c r="F174" s="124">
        <f t="shared" si="2"/>
        <v>103.03845303203644</v>
      </c>
    </row>
    <row r="175" spans="1:6" s="3" customFormat="1" x14ac:dyDescent="0.2">
      <c r="A175" s="272" t="s">
        <v>1181</v>
      </c>
      <c r="B175" s="314" t="s">
        <v>1547</v>
      </c>
      <c r="C175" s="303">
        <v>164</v>
      </c>
      <c r="D175" s="97">
        <f>SUM(D176:D178)+SUM(D182:D185)</f>
        <v>365960</v>
      </c>
      <c r="E175" s="97">
        <f>SUM(E176:E178)+SUM(E182:E185)</f>
        <v>343347</v>
      </c>
      <c r="F175" s="124">
        <f t="shared" si="2"/>
        <v>93.820909389004257</v>
      </c>
    </row>
    <row r="176" spans="1:6" s="3" customFormat="1" x14ac:dyDescent="0.2">
      <c r="A176" s="272" t="s">
        <v>1182</v>
      </c>
      <c r="B176" s="314" t="s">
        <v>1183</v>
      </c>
      <c r="C176" s="303">
        <v>165</v>
      </c>
      <c r="D176" s="94">
        <v>298554</v>
      </c>
      <c r="E176" s="94">
        <v>283872</v>
      </c>
      <c r="F176" s="125">
        <f t="shared" si="2"/>
        <v>95.082296669949145</v>
      </c>
    </row>
    <row r="177" spans="1:6" s="3" customFormat="1" x14ac:dyDescent="0.2">
      <c r="A177" s="272" t="s">
        <v>1184</v>
      </c>
      <c r="B177" s="314" t="s">
        <v>1185</v>
      </c>
      <c r="C177" s="303">
        <v>166</v>
      </c>
      <c r="D177" s="94">
        <v>67344</v>
      </c>
      <c r="E177" s="94">
        <v>56721</v>
      </c>
      <c r="F177" s="125">
        <f t="shared" si="2"/>
        <v>84.225766215253032</v>
      </c>
    </row>
    <row r="178" spans="1:6" s="3" customFormat="1" x14ac:dyDescent="0.2">
      <c r="A178" s="272" t="s">
        <v>1186</v>
      </c>
      <c r="B178" s="317" t="s">
        <v>2842</v>
      </c>
      <c r="C178" s="303">
        <v>167</v>
      </c>
      <c r="D178" s="97">
        <f>SUM(D179:D181)</f>
        <v>62</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62</v>
      </c>
      <c r="E181" s="94">
        <v>0</v>
      </c>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2754</v>
      </c>
      <c r="F185" s="125" t="str">
        <f t="shared" si="2"/>
        <v>-</v>
      </c>
    </row>
    <row r="186" spans="1:6" s="3" customFormat="1" x14ac:dyDescent="0.2">
      <c r="A186" s="272" t="s">
        <v>3033</v>
      </c>
      <c r="B186" s="314" t="s">
        <v>3034</v>
      </c>
      <c r="C186" s="303">
        <v>175</v>
      </c>
      <c r="D186" s="94">
        <v>199</v>
      </c>
      <c r="E186" s="94">
        <v>33750</v>
      </c>
      <c r="F186" s="125" t="str">
        <f t="shared" si="2"/>
        <v>&gt;&gt;100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80</v>
      </c>
      <c r="E231" s="97">
        <f>SUM(E232:E233)</f>
        <v>270</v>
      </c>
      <c r="F231" s="124">
        <f t="shared" si="3"/>
        <v>337.5</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80</v>
      </c>
      <c r="E233" s="94">
        <v>270</v>
      </c>
      <c r="F233" s="125">
        <f t="shared" si="3"/>
        <v>337.5</v>
      </c>
    </row>
    <row r="234" spans="1:6" s="3" customFormat="1" x14ac:dyDescent="0.2">
      <c r="A234" s="132" t="s">
        <v>978</v>
      </c>
      <c r="B234" s="314" t="s">
        <v>3394</v>
      </c>
      <c r="C234" s="303">
        <v>223</v>
      </c>
      <c r="D234" s="97">
        <f>+D235+D243-D247+D251+D252+D253</f>
        <v>8313866</v>
      </c>
      <c r="E234" s="97">
        <f>+E235+E243-E247+E251+E252+E253</f>
        <v>8285533</v>
      </c>
      <c r="F234" s="124">
        <f t="shared" si="3"/>
        <v>99.659207882349804</v>
      </c>
    </row>
    <row r="235" spans="1:6" s="3" customFormat="1" x14ac:dyDescent="0.2">
      <c r="A235" s="132" t="s">
        <v>1279</v>
      </c>
      <c r="B235" s="314" t="s">
        <v>3395</v>
      </c>
      <c r="C235" s="303">
        <v>224</v>
      </c>
      <c r="D235" s="97">
        <f>D236-D239</f>
        <v>8193374</v>
      </c>
      <c r="E235" s="97">
        <f>E236-E239</f>
        <v>8133711</v>
      </c>
      <c r="F235" s="124">
        <f t="shared" si="3"/>
        <v>99.271814029238755</v>
      </c>
    </row>
    <row r="236" spans="1:6" s="3" customFormat="1" x14ac:dyDescent="0.2">
      <c r="A236" s="132" t="s">
        <v>1280</v>
      </c>
      <c r="B236" s="314" t="s">
        <v>3396</v>
      </c>
      <c r="C236" s="303">
        <v>225</v>
      </c>
      <c r="D236" s="97">
        <f>SUM(D237:D238)</f>
        <v>8193374</v>
      </c>
      <c r="E236" s="97">
        <f>SUM(E237:E238)</f>
        <v>8133711</v>
      </c>
      <c r="F236" s="124">
        <f t="shared" si="3"/>
        <v>99.271814029238755</v>
      </c>
    </row>
    <row r="237" spans="1:6" s="3" customFormat="1" x14ac:dyDescent="0.2">
      <c r="A237" s="132" t="s">
        <v>1281</v>
      </c>
      <c r="B237" s="314" t="s">
        <v>1282</v>
      </c>
      <c r="C237" s="303">
        <v>226</v>
      </c>
      <c r="D237" s="94">
        <v>8001874</v>
      </c>
      <c r="E237" s="94">
        <v>7942211</v>
      </c>
      <c r="F237" s="125">
        <f t="shared" si="3"/>
        <v>99.254387159807806</v>
      </c>
    </row>
    <row r="238" spans="1:6" s="3" customFormat="1" x14ac:dyDescent="0.2">
      <c r="A238" s="132" t="s">
        <v>1283</v>
      </c>
      <c r="B238" s="314" t="s">
        <v>1284</v>
      </c>
      <c r="C238" s="303">
        <v>227</v>
      </c>
      <c r="D238" s="94">
        <v>191500</v>
      </c>
      <c r="E238" s="94">
        <v>191500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672572</v>
      </c>
      <c r="E243" s="97">
        <f>SUM(E244:E246)</f>
        <v>778945</v>
      </c>
      <c r="F243" s="124">
        <f t="shared" si="3"/>
        <v>115.81585317259713</v>
      </c>
    </row>
    <row r="244" spans="1:6" s="3" customFormat="1" x14ac:dyDescent="0.2">
      <c r="A244" s="132" t="s">
        <v>2861</v>
      </c>
      <c r="B244" s="314" t="s">
        <v>4121</v>
      </c>
      <c r="C244" s="303">
        <v>233</v>
      </c>
      <c r="D244" s="94">
        <v>672572</v>
      </c>
      <c r="E244" s="94">
        <v>778945</v>
      </c>
      <c r="F244" s="125">
        <f t="shared" si="3"/>
        <v>115.81585317259713</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567515</v>
      </c>
      <c r="E247" s="97">
        <f>SUM(E248:E250)</f>
        <v>632253</v>
      </c>
      <c r="F247" s="124">
        <f t="shared" si="3"/>
        <v>111.40727557861906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567515</v>
      </c>
      <c r="E249" s="94">
        <v>632253</v>
      </c>
      <c r="F249" s="125">
        <f t="shared" si="3"/>
        <v>111.40727557861906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15435</v>
      </c>
      <c r="E251" s="94">
        <v>5130</v>
      </c>
      <c r="F251" s="125">
        <f t="shared" si="3"/>
        <v>33.236151603498541</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3035</v>
      </c>
      <c r="E260" s="94"/>
      <c r="F260" s="125">
        <f t="shared" si="4"/>
        <v>0</v>
      </c>
    </row>
    <row r="261" spans="1:6" s="3" customFormat="1" x14ac:dyDescent="0.2">
      <c r="A261" s="132" t="s">
        <v>3171</v>
      </c>
      <c r="B261" s="314" t="s">
        <v>3173</v>
      </c>
      <c r="C261" s="303">
        <v>249</v>
      </c>
      <c r="D261" s="94">
        <v>12400</v>
      </c>
      <c r="E261" s="94">
        <v>5130</v>
      </c>
      <c r="F261" s="125">
        <f t="shared" si="4"/>
        <v>41.37096774193548</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365960</v>
      </c>
      <c r="E288" s="94">
        <v>343348</v>
      </c>
      <c r="F288" s="125">
        <f t="shared" si="4"/>
        <v>93.821182642911793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199</v>
      </c>
      <c r="E290" s="94">
        <v>33750</v>
      </c>
      <c r="F290" s="125" t="str">
        <f t="shared" si="4"/>
        <v>&gt;&gt;100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MIRELA JANTULA</v>
      </c>
      <c r="B325" s="291"/>
      <c r="D325" s="293"/>
      <c r="E325" s="293"/>
      <c r="F325" s="291"/>
      <c r="G325" s="307"/>
    </row>
    <row r="326" spans="1:7" s="292" customFormat="1" ht="15" customHeight="1" x14ac:dyDescent="0.2">
      <c r="A326" s="291" t="str">
        <f>IF(RefStr!H27="","Telefon za kontakt: _________________","Telefon za kontakt: " &amp; RefStr!H27)</f>
        <v>Telefon za kontakt: 031605011</v>
      </c>
      <c r="B326" s="291"/>
      <c r="F326" s="291"/>
      <c r="G326" s="307"/>
    </row>
    <row r="327" spans="1:7" s="292" customFormat="1" ht="15" customHeight="1" x14ac:dyDescent="0.2">
      <c r="A327" s="291" t="str">
        <f>IF(RefStr!H33="","Odgovorna osoba: _____________________________","Odgovorna osoba: " &amp; RefStr!H33)</f>
        <v>Odgovorna osoba: LJERKA ĆORKOVIĆ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41" sqref="E14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09249</v>
      </c>
      <c r="C4" s="429"/>
      <c r="D4" s="429"/>
      <c r="E4" s="430">
        <f>SUM(Skriveni!G1287:G1423)</f>
        <v>6269925.1229999997</v>
      </c>
      <c r="F4" s="431"/>
    </row>
    <row r="5" spans="1:6" ht="15" customHeight="1" x14ac:dyDescent="0.2">
      <c r="B5" s="428" t="str">
        <f>"Naziv: "&amp;IF(RefStr!B10&lt;&gt;"",RefStr!B10,"_______________________________________")</f>
        <v>Naziv: OSNOVNA ŠKOLA IVANA BRNJIKA SLOVAKA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4243445</v>
      </c>
      <c r="E121" s="97">
        <f>E122+E125+E128+E129+SUM(E132:E135)</f>
        <v>4567215</v>
      </c>
      <c r="F121" s="125">
        <f t="shared" si="1"/>
        <v>107.62988562359122</v>
      </c>
    </row>
    <row r="122" spans="1:6" s="3" customFormat="1" x14ac:dyDescent="0.2">
      <c r="A122" s="132" t="s">
        <v>2919</v>
      </c>
      <c r="B122" s="105" t="s">
        <v>3973</v>
      </c>
      <c r="C122" s="303">
        <v>111</v>
      </c>
      <c r="D122" s="97">
        <f>SUM(D123:D124)</f>
        <v>4158654</v>
      </c>
      <c r="E122" s="97">
        <f>SUM(E123:E124)</f>
        <v>4457385</v>
      </c>
      <c r="F122" s="125">
        <f t="shared" si="1"/>
        <v>107.1833578845463</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4158654</v>
      </c>
      <c r="E124" s="94">
        <v>4457385</v>
      </c>
      <c r="F124" s="125">
        <f t="shared" si="1"/>
        <v>107.1833578845463</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84791</v>
      </c>
      <c r="E133" s="94">
        <v>109830</v>
      </c>
      <c r="F133" s="125">
        <f t="shared" si="1"/>
        <v>129.53025674894741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4243445</v>
      </c>
      <c r="E148" s="107">
        <f>E12+E29+E35+E42+E82+E89+E96+E114+E121+E136</f>
        <v>4567215</v>
      </c>
      <c r="F148" s="126">
        <f t="shared" si="2"/>
        <v>107.62988562359122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MIRELA JANTULA</v>
      </c>
      <c r="B151" s="291"/>
      <c r="D151" s="293"/>
      <c r="E151" s="293"/>
      <c r="F151" s="291"/>
      <c r="G151" s="307"/>
    </row>
    <row r="152" spans="1:7" s="292" customFormat="1" ht="15" customHeight="1" x14ac:dyDescent="0.2">
      <c r="A152" s="291" t="str">
        <f>IF(RefStr!H27="","Telefon za kontakt: _________________","Telefon za kontakt: " &amp; RefStr!H27)</f>
        <v>Telefon za kontakt: 031605011</v>
      </c>
      <c r="B152" s="291"/>
      <c r="E152" s="291"/>
      <c r="F152" s="291"/>
      <c r="G152" s="307"/>
    </row>
    <row r="153" spans="1:7" s="292" customFormat="1" ht="15" customHeight="1" x14ac:dyDescent="0.2">
      <c r="A153" s="291" t="str">
        <f>IF(RefStr!H33="","Odgovorna osoba: _____________________________","Odgovorna osoba: " &amp; RefStr!H33)</f>
        <v>Odgovorna osoba: LJERKA ĆORKOVIĆ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09249</v>
      </c>
      <c r="C4" s="450"/>
      <c r="D4" s="430">
        <f>SUM(Skriveni!G1424:G1467)</f>
        <v>0</v>
      </c>
      <c r="E4" s="431"/>
    </row>
    <row r="5" spans="1:6" ht="15" customHeight="1" x14ac:dyDescent="0.2">
      <c r="B5" s="428" t="str">
        <f>"Naziv: "&amp;IF(RefStr!B10&lt;&gt;"",RefStr!B10,"_______________________________________")</f>
        <v>Naziv: OSNOVNA ŠKOLA IVANA BRNJIKA SLOVAKA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MIRELA JANTULA</v>
      </c>
      <c r="B59" s="291"/>
      <c r="D59" s="293"/>
      <c r="E59" s="293"/>
      <c r="F59" s="291"/>
      <c r="G59" s="307"/>
    </row>
    <row r="60" spans="1:7" s="292" customFormat="1" ht="15" customHeight="1" x14ac:dyDescent="0.2">
      <c r="A60" s="291" t="str">
        <f>IF(RefStr!H27="","Telefon za kontakt: _________________","Telefon za kontakt: " &amp; RefStr!H27)</f>
        <v>Telefon za kontakt: 031605011</v>
      </c>
      <c r="B60" s="291"/>
      <c r="F60" s="291"/>
      <c r="G60" s="307"/>
    </row>
    <row r="61" spans="1:7" s="292" customFormat="1" ht="15" customHeight="1" x14ac:dyDescent="0.2">
      <c r="A61" s="291" t="str">
        <f>IF(RefStr!H33="","Odgovorna osoba: _____________________________","Odgovorna osoba: " &amp; RefStr!H33)</f>
        <v>Odgovorna osoba: LJERKA ĆORKOVIĆ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5" sqref="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09249</v>
      </c>
      <c r="C4" s="430">
        <f>SUM(Skriveni!G1468:G1561)</f>
        <v>504812.32899999997</v>
      </c>
      <c r="D4" s="431"/>
    </row>
    <row r="5" spans="1:5" s="23" customFormat="1" ht="15" customHeight="1" x14ac:dyDescent="0.2">
      <c r="B5" s="98" t="str">
        <f>"Naziv: "&amp;IF(RefStr!B10&lt;&gt;"",RefStr!B10,"_______________________________________")</f>
        <v>Naziv: OSNOVNA ŠKOLA IVANA BRNJIKA SLOVAKA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366159</v>
      </c>
    </row>
    <row r="13" spans="1:5" s="2" customFormat="1" x14ac:dyDescent="0.2">
      <c r="A13" s="270"/>
      <c r="B13" s="271" t="s">
        <v>2062</v>
      </c>
      <c r="C13" s="264">
        <v>2</v>
      </c>
      <c r="D13" s="140">
        <f>D14+D15+D23+D24</f>
        <v>5780180</v>
      </c>
    </row>
    <row r="14" spans="1:5" s="2" customFormat="1" x14ac:dyDescent="0.2">
      <c r="A14" s="270"/>
      <c r="B14" s="271" t="s">
        <v>4041</v>
      </c>
      <c r="C14" s="264">
        <v>3</v>
      </c>
      <c r="D14" s="141">
        <v>40680</v>
      </c>
    </row>
    <row r="15" spans="1:5" s="2" customFormat="1" x14ac:dyDescent="0.2">
      <c r="A15" s="270" t="s">
        <v>1181</v>
      </c>
      <c r="B15" s="271" t="s">
        <v>3078</v>
      </c>
      <c r="C15" s="264">
        <v>4</v>
      </c>
      <c r="D15" s="140">
        <f>SUM(D16:D22)</f>
        <v>5640499</v>
      </c>
    </row>
    <row r="16" spans="1:5" s="2" customFormat="1" x14ac:dyDescent="0.2">
      <c r="A16" s="272" t="s">
        <v>1182</v>
      </c>
      <c r="B16" s="273" t="s">
        <v>1183</v>
      </c>
      <c r="C16" s="264">
        <v>5</v>
      </c>
      <c r="D16" s="141">
        <v>4621630</v>
      </c>
    </row>
    <row r="17" spans="1:4" s="2" customFormat="1" x14ac:dyDescent="0.2">
      <c r="A17" s="272" t="s">
        <v>1184</v>
      </c>
      <c r="B17" s="273" t="s">
        <v>1185</v>
      </c>
      <c r="C17" s="264">
        <v>6</v>
      </c>
      <c r="D17" s="141">
        <v>913124</v>
      </c>
    </row>
    <row r="18" spans="1:4" s="2" customFormat="1" x14ac:dyDescent="0.2">
      <c r="A18" s="272" t="s">
        <v>1186</v>
      </c>
      <c r="B18" s="273" t="s">
        <v>1187</v>
      </c>
      <c r="C18" s="264">
        <v>7</v>
      </c>
      <c r="D18" s="141">
        <v>4290</v>
      </c>
    </row>
    <row r="19" spans="1:4" s="2" customFormat="1" x14ac:dyDescent="0.2">
      <c r="A19" s="272" t="s">
        <v>1188</v>
      </c>
      <c r="B19" s="273" t="s">
        <v>1189</v>
      </c>
      <c r="C19" s="264">
        <v>8</v>
      </c>
      <c r="D19" s="141"/>
    </row>
    <row r="20" spans="1:4" s="2" customFormat="1" x14ac:dyDescent="0.2">
      <c r="A20" s="272" t="s">
        <v>1190</v>
      </c>
      <c r="B20" s="273" t="s">
        <v>1191</v>
      </c>
      <c r="C20" s="264">
        <v>9</v>
      </c>
      <c r="D20" s="141">
        <v>101455</v>
      </c>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99001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5769241</v>
      </c>
    </row>
    <row r="31" spans="1:4" s="2" customFormat="1" x14ac:dyDescent="0.2">
      <c r="A31" s="272"/>
      <c r="B31" s="271" t="s">
        <v>4041</v>
      </c>
      <c r="C31" s="264">
        <v>20</v>
      </c>
      <c r="D31" s="141">
        <v>37926</v>
      </c>
    </row>
    <row r="32" spans="1:4" s="2" customFormat="1" x14ac:dyDescent="0.2">
      <c r="A32" s="270" t="s">
        <v>1181</v>
      </c>
      <c r="B32" s="271" t="s">
        <v>3081</v>
      </c>
      <c r="C32" s="264">
        <v>21</v>
      </c>
      <c r="D32" s="140">
        <f>SUM(D33:D39)</f>
        <v>5665866</v>
      </c>
    </row>
    <row r="33" spans="1:4" s="2" customFormat="1" x14ac:dyDescent="0.2">
      <c r="A33" s="272" t="s">
        <v>1182</v>
      </c>
      <c r="B33" s="273" t="s">
        <v>1183</v>
      </c>
      <c r="C33" s="264">
        <v>22</v>
      </c>
      <c r="D33" s="141">
        <v>4636312</v>
      </c>
    </row>
    <row r="34" spans="1:4" s="2" customFormat="1" x14ac:dyDescent="0.2">
      <c r="A34" s="272" t="s">
        <v>1184</v>
      </c>
      <c r="B34" s="273" t="s">
        <v>1185</v>
      </c>
      <c r="C34" s="264">
        <v>23</v>
      </c>
      <c r="D34" s="141">
        <v>923747</v>
      </c>
    </row>
    <row r="35" spans="1:4" s="2" customFormat="1" x14ac:dyDescent="0.2">
      <c r="A35" s="272" t="s">
        <v>1186</v>
      </c>
      <c r="B35" s="273" t="s">
        <v>1187</v>
      </c>
      <c r="C35" s="264">
        <v>24</v>
      </c>
      <c r="D35" s="141">
        <v>4352</v>
      </c>
    </row>
    <row r="36" spans="1:4" s="2" customFormat="1" x14ac:dyDescent="0.2">
      <c r="A36" s="272" t="s">
        <v>1188</v>
      </c>
      <c r="B36" s="273" t="s">
        <v>1189</v>
      </c>
      <c r="C36" s="264">
        <v>25</v>
      </c>
      <c r="D36" s="141"/>
    </row>
    <row r="37" spans="1:4" s="2" customFormat="1" x14ac:dyDescent="0.2">
      <c r="A37" s="272" t="s">
        <v>1190</v>
      </c>
      <c r="B37" s="273" t="s">
        <v>1191</v>
      </c>
      <c r="C37" s="264">
        <v>26</v>
      </c>
      <c r="D37" s="141">
        <v>101455</v>
      </c>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65449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377098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377098</v>
      </c>
    </row>
    <row r="102" spans="1:5" s="2" customFormat="1" x14ac:dyDescent="0.2">
      <c r="A102" s="272"/>
      <c r="B102" s="280" t="s">
        <v>4041</v>
      </c>
      <c r="C102" s="264">
        <v>91</v>
      </c>
      <c r="D102" s="141"/>
    </row>
    <row r="103" spans="1:5" s="2" customFormat="1" x14ac:dyDescent="0.2">
      <c r="A103" s="272" t="s">
        <v>1181</v>
      </c>
      <c r="B103" s="280" t="s">
        <v>1365</v>
      </c>
      <c r="C103" s="264">
        <v>92</v>
      </c>
      <c r="D103" s="141">
        <v>343348</v>
      </c>
    </row>
    <row r="104" spans="1:5" s="2" customFormat="1" x14ac:dyDescent="0.2">
      <c r="A104" s="272" t="s">
        <v>3033</v>
      </c>
      <c r="B104" s="280" t="s">
        <v>3034</v>
      </c>
      <c r="C104" s="264">
        <v>93</v>
      </c>
      <c r="D104" s="141">
        <v>33750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MIRELA JANTULA</v>
      </c>
      <c r="B109" s="291"/>
      <c r="C109" s="293"/>
      <c r="D109" s="293"/>
      <c r="E109" s="291"/>
    </row>
    <row r="110" spans="1:5" s="292" customFormat="1" ht="15" customHeight="1" x14ac:dyDescent="0.2">
      <c r="A110" s="291" t="str">
        <f>IF(RefStr!H27="","Telefon za kontakt: _________________","Telefon za kontakt: " &amp; RefStr!H27)</f>
        <v>Telefon za kontakt: 031605011</v>
      </c>
      <c r="B110" s="291"/>
      <c r="E110" s="291"/>
    </row>
    <row r="111" spans="1:5" s="292" customFormat="1" ht="15" customHeight="1" x14ac:dyDescent="0.2">
      <c r="A111" s="291" t="str">
        <f>IF(RefStr!H33="","Odgovorna osoba: _____________________________","Odgovorna osoba: " &amp; RefStr!H33)</f>
        <v>Odgovorna osoba: LJERKA ĆORKOVIĆ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2" activePane="bottomLeft" state="frozen"/>
      <selection pane="bottomLeft" activeCell="C309" sqref="C309"/>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9249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Provjera</v>
      </c>
      <c r="C213" s="176" t="s">
        <v>930</v>
      </c>
      <c r="E213" s="237">
        <v>0</v>
      </c>
      <c r="F213" s="237">
        <f t="shared" si="14"/>
        <v>1</v>
      </c>
      <c r="L213" s="235">
        <f>IF(AND(PRRAS!D270&gt;0,PRRAS!D799=0),1,0)</f>
        <v>1</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Učitelj02</cp:lastModifiedBy>
  <cp:lastPrinted>2019-02-04T09:26:25Z</cp:lastPrinted>
  <dcterms:created xsi:type="dcterms:W3CDTF">2001-11-21T09:32:18Z</dcterms:created>
  <dcterms:modified xsi:type="dcterms:W3CDTF">2019-02-08T09:03:34Z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